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2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3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4.xml" ContentType="application/vnd.openxmlformats-officedocument.drawing+xml"/>
  <Override PartName="/xl/charts/chart60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6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2.xml" ContentType="application/vnd.openxmlformats-officedocument.drawingml.chart+xml"/>
  <Override PartName="/xl/drawings/drawing9.xml" ContentType="application/vnd.openxmlformats-officedocument.drawing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4.xml" ContentType="application/vnd.openxmlformats-officedocument.drawingml.chart+xml"/>
  <Override PartName="/xl/drawings/drawing12.xml" ContentType="application/vnd.openxmlformats-officedocument.drawing+xml"/>
  <Override PartName="/xl/charts/chart65.xml" ContentType="application/vnd.openxmlformats-officedocument.drawingml.chart+xml"/>
  <Override PartName="/xl/drawings/drawing13.xml" ContentType="application/vnd.openxmlformats-officedocument.drawing+xml"/>
  <Override PartName="/xl/charts/chart66.xml" ContentType="application/vnd.openxmlformats-officedocument.drawingml.chart+xml"/>
  <Override PartName="/xl/drawings/drawing14.xml" ContentType="application/vnd.openxmlformats-officedocument.drawing+xml"/>
  <Override PartName="/xl/charts/chart67.xml" ContentType="application/vnd.openxmlformats-officedocument.drawingml.chart+xml"/>
  <Override PartName="/xl/drawings/drawing15.xml" ContentType="application/vnd.openxmlformats-officedocument.drawing+xml"/>
  <Override PartName="/xl/charts/chart6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69.xml" ContentType="application/vnd.openxmlformats-officedocument.drawingml.chart+xml"/>
  <Override PartName="/xl/drawings/drawing18.xml" ContentType="application/vnd.openxmlformats-officedocument.drawing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71.xml" ContentType="application/vnd.openxmlformats-officedocument.drawingml.chart+xml"/>
  <Override PartName="/xl/drawings/drawing21.xml" ContentType="application/vnd.openxmlformats-officedocument.drawing+xml"/>
  <Override PartName="/xl/charts/chart7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73.xml" ContentType="application/vnd.openxmlformats-officedocument.drawingml.chart+xml"/>
  <Override PartName="/xl/drawings/drawing24.xml" ContentType="application/vnd.openxmlformats-officedocument.drawing+xml"/>
  <Override PartName="/xl/charts/chart7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75.xml" ContentType="application/vnd.openxmlformats-officedocument.drawingml.chart+xml"/>
  <Override PartName="/xl/drawings/drawing27.xml" ContentType="application/vnd.openxmlformats-officedocument.drawing+xml"/>
  <Override PartName="/xl/charts/chart76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77.xml" ContentType="application/vnd.openxmlformats-officedocument.drawingml.chart+xml"/>
  <Override PartName="/xl/drawings/drawing30.xml" ContentType="application/vnd.openxmlformats-officedocument.drawing+xml"/>
  <Override PartName="/xl/charts/chart78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79.xml" ContentType="application/vnd.openxmlformats-officedocument.drawingml.chart+xml"/>
  <Override PartName="/xl/drawings/drawing33.xml" ContentType="application/vnd.openxmlformats-officedocument.drawing+xml"/>
  <Override PartName="/xl/charts/chart8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8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36.xml" ContentType="application/vnd.openxmlformats-officedocument.drawing+xml"/>
  <Override PartName="/xl/charts/chart82.xml" ContentType="application/vnd.openxmlformats-officedocument.drawingml.chart+xml"/>
  <Override PartName="/xl/drawings/drawing37.xml" ContentType="application/vnd.openxmlformats-officedocument.drawing+xml"/>
  <Override PartName="/xl/comments2.xml" ContentType="application/vnd.openxmlformats-officedocument.spreadsheetml.comments+xml"/>
  <Override PartName="/xl/drawings/drawing38.xml" ContentType="application/vnd.openxmlformats-officedocument.drawing+xml"/>
  <Override PartName="/xl/charts/chart83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39.xml" ContentType="application/vnd.openxmlformats-officedocument.drawingml.chartshapes+xml"/>
  <Override PartName="/xl/comments3.xml" ContentType="application/vnd.openxmlformats-officedocument.spreadsheetml.comments+xml"/>
  <Override PartName="/xl/drawings/drawing40.xml" ContentType="application/vnd.openxmlformats-officedocument.drawing+xml"/>
  <Override PartName="/xl/charts/chart84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85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86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87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88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89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di\Documents\Magda\Vlindertuin\Vlindertellingen\2024\"/>
    </mc:Choice>
  </mc:AlternateContent>
  <bookViews>
    <workbookView xWindow="240" yWindow="15" windowWidth="18075" windowHeight="10485" tabRatio="631"/>
  </bookViews>
  <sheets>
    <sheet name="vjtj" sheetId="17" r:id="rId1"/>
    <sheet name="karakt tel" sheetId="30" r:id="rId2"/>
    <sheet name="karakt 10-9" sheetId="32" r:id="rId3"/>
    <sheet name="weer regen" sheetId="19" r:id="rId4"/>
    <sheet name="weer zon" sheetId="20" r:id="rId5"/>
    <sheet name="2024" sheetId="3" r:id="rId6"/>
    <sheet name="voortschrijdend gemiddelde" sheetId="36" r:id="rId7"/>
    <sheet name="telling" sheetId="16" r:id="rId8"/>
    <sheet name="vgl vorig jaar" sheetId="13" r:id="rId9"/>
    <sheet name="soort" sheetId="15" r:id="rId10"/>
    <sheet name="wit" sheetId="4" r:id="rId11"/>
    <sheet name="witjes vjtj" sheetId="23" r:id="rId12"/>
    <sheet name="groot" sheetId="5" r:id="rId13"/>
    <sheet name="groot vjtj" sheetId="24" r:id="rId14"/>
    <sheet name="zeldzaam" sheetId="34" r:id="rId15"/>
    <sheet name="zeldz vjtj" sheetId="33" r:id="rId16"/>
    <sheet name="dikkop" sheetId="6" r:id="rId17"/>
    <sheet name="dikkop vjtj" sheetId="25" r:id="rId18"/>
    <sheet name="blauw" sheetId="7" r:id="rId19"/>
    <sheet name="blauw vjtj" sheetId="26" r:id="rId20"/>
    <sheet name="zandoog" sheetId="8" r:id="rId21"/>
    <sheet name="zand vjtj" sheetId="27" r:id="rId22"/>
    <sheet name="nacht" sheetId="9" r:id="rId23"/>
    <sheet name="nacht vjtj" sheetId="28" r:id="rId24"/>
    <sheet name="frequentie" sheetId="35" r:id="rId25"/>
    <sheet name="land" sheetId="12" r:id="rId26"/>
    <sheet name="overzicht VlSt" sheetId="40" r:id="rId27"/>
    <sheet name="grafiek VlSt" sheetId="41" r:id="rId28"/>
    <sheet name="data Waalre" sheetId="2" r:id="rId29"/>
    <sheet name="contr" sheetId="1" r:id="rId30"/>
    <sheet name="KNMI" sheetId="18" r:id="rId31"/>
  </sheets>
  <definedNames>
    <definedName name="_xlnm._FilterDatabase" localSheetId="26" hidden="1">'overzicht VlSt'!$A$7:$S$98</definedName>
    <definedName name="_GoBack" localSheetId="29">contr!$D$27</definedName>
  </definedNames>
  <calcPr calcId="152511"/>
</workbook>
</file>

<file path=xl/calcChain.xml><?xml version="1.0" encoding="utf-8"?>
<calcChain xmlns="http://schemas.openxmlformats.org/spreadsheetml/2006/main">
  <c r="S100" i="40" l="1"/>
  <c r="S4" i="40"/>
  <c r="M461" i="18" l="1"/>
  <c r="R100" i="40" l="1"/>
  <c r="Q100" i="40"/>
  <c r="P100" i="40"/>
  <c r="O100" i="40"/>
  <c r="N100" i="40"/>
  <c r="M100" i="40"/>
  <c r="L100" i="40"/>
  <c r="K100" i="40"/>
  <c r="J100" i="40"/>
  <c r="I100" i="40"/>
  <c r="H100" i="40"/>
  <c r="G100" i="40"/>
  <c r="F100" i="40"/>
  <c r="E100" i="40"/>
  <c r="D100" i="40"/>
  <c r="C100" i="40"/>
  <c r="B100" i="40"/>
  <c r="R4" i="40"/>
  <c r="Q4" i="40"/>
  <c r="P4" i="40"/>
  <c r="O4" i="40"/>
  <c r="N4" i="40"/>
  <c r="M4" i="40"/>
  <c r="L4" i="40"/>
  <c r="K4" i="40"/>
  <c r="J4" i="40"/>
  <c r="I4" i="40"/>
  <c r="H4" i="40"/>
  <c r="G4" i="40"/>
  <c r="F4" i="40"/>
  <c r="E4" i="40"/>
  <c r="D4" i="40"/>
  <c r="C4" i="40"/>
  <c r="B4" i="40"/>
  <c r="H91" i="2" l="1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G91" i="2"/>
  <c r="AB92" i="2"/>
  <c r="Y92" i="2"/>
  <c r="AW69" i="2"/>
  <c r="AC92" i="2"/>
  <c r="D364" i="18"/>
  <c r="D365" i="18"/>
  <c r="D366" i="18"/>
  <c r="D367" i="18"/>
  <c r="D368" i="18"/>
  <c r="D369" i="18"/>
  <c r="D363" i="18"/>
  <c r="BQ10" i="2" l="1"/>
  <c r="T478" i="18" l="1"/>
  <c r="U468" i="18"/>
  <c r="T468" i="18"/>
  <c r="U469" i="18"/>
  <c r="T469" i="18"/>
  <c r="X469" i="18"/>
  <c r="W469" i="18"/>
  <c r="X468" i="18"/>
  <c r="W464" i="18"/>
  <c r="W468" i="18"/>
  <c r="X464" i="18"/>
  <c r="T465" i="18"/>
  <c r="T464" i="18"/>
  <c r="U464" i="18"/>
  <c r="U465" i="18"/>
  <c r="X465" i="18"/>
  <c r="W465" i="18"/>
  <c r="W461" i="18"/>
  <c r="X461" i="18"/>
  <c r="T461" i="18"/>
  <c r="U461" i="18"/>
  <c r="BC49" i="2" l="1"/>
  <c r="BC51" i="2"/>
  <c r="BC55" i="2"/>
  <c r="AV58" i="2" l="1"/>
  <c r="AW58" i="2"/>
  <c r="AV55" i="2"/>
  <c r="AW55" i="2"/>
  <c r="AV49" i="2"/>
  <c r="AV51" i="2"/>
  <c r="AM58" i="2" l="1"/>
  <c r="AK55" i="2"/>
  <c r="AL55" i="2"/>
  <c r="AM55" i="2"/>
  <c r="AN55" i="2"/>
  <c r="AK49" i="2"/>
  <c r="AK51" i="2"/>
  <c r="T49" i="2" l="1"/>
  <c r="T51" i="2"/>
  <c r="T55" i="2"/>
  <c r="T58" i="2"/>
  <c r="R212" i="18" l="1"/>
  <c r="T369" i="18" l="1"/>
  <c r="U369" i="18"/>
  <c r="W369" i="18"/>
  <c r="X369" i="18"/>
  <c r="N369" i="18"/>
  <c r="M369" i="18"/>
  <c r="AA195" i="18"/>
  <c r="AA188" i="18"/>
  <c r="AA174" i="18"/>
  <c r="AA181" i="18"/>
  <c r="I58" i="2"/>
  <c r="D188" i="18" l="1"/>
  <c r="D189" i="18"/>
  <c r="D190" i="18"/>
  <c r="D192" i="18"/>
  <c r="D193" i="18"/>
  <c r="D194" i="18"/>
  <c r="D195" i="18"/>
  <c r="D197" i="18"/>
  <c r="D199" i="18"/>
  <c r="D200" i="18"/>
  <c r="D201" i="18"/>
  <c r="D202" i="18"/>
  <c r="D203" i="18"/>
  <c r="D204" i="18"/>
  <c r="D205" i="18"/>
  <c r="D206" i="18"/>
  <c r="D208" i="18"/>
  <c r="D209" i="18"/>
  <c r="D210" i="18"/>
  <c r="D211" i="18"/>
  <c r="D212" i="18"/>
  <c r="D213" i="18"/>
  <c r="D215" i="18"/>
  <c r="D217" i="18"/>
  <c r="D218" i="18"/>
  <c r="D219" i="18"/>
  <c r="D220" i="18"/>
  <c r="D222" i="18"/>
  <c r="D223" i="18"/>
  <c r="D224" i="18"/>
  <c r="D225" i="18"/>
  <c r="D226" i="18"/>
  <c r="D228" i="18"/>
  <c r="D230" i="18"/>
  <c r="D231" i="18"/>
  <c r="D232" i="18"/>
  <c r="D233" i="18"/>
  <c r="D234" i="18"/>
  <c r="D235" i="18"/>
  <c r="D236" i="18"/>
  <c r="D237" i="18"/>
  <c r="D239" i="18"/>
  <c r="D240" i="18"/>
  <c r="D241" i="18"/>
  <c r="D242" i="18"/>
  <c r="D243" i="18"/>
  <c r="D244" i="18"/>
  <c r="D245" i="18"/>
  <c r="D246" i="18"/>
  <c r="D248" i="18"/>
  <c r="D250" i="18"/>
  <c r="D252" i="18"/>
  <c r="D253" i="18"/>
  <c r="D255" i="18"/>
  <c r="D256" i="18"/>
  <c r="D257" i="18"/>
  <c r="D259" i="18"/>
  <c r="D260" i="18"/>
  <c r="D261" i="18"/>
  <c r="D263" i="18"/>
  <c r="D264" i="18"/>
  <c r="D265" i="18"/>
  <c r="D267" i="18"/>
  <c r="D268" i="18"/>
  <c r="D269" i="18"/>
  <c r="D271" i="18"/>
  <c r="D272" i="18"/>
  <c r="D273" i="18"/>
  <c r="D274" i="18"/>
  <c r="D275" i="18"/>
  <c r="D276" i="18"/>
  <c r="D277" i="18"/>
  <c r="D279" i="18"/>
  <c r="D280" i="18"/>
  <c r="D281" i="18"/>
  <c r="D282" i="18"/>
  <c r="D283" i="18"/>
  <c r="D284" i="18"/>
  <c r="D285" i="18"/>
  <c r="D286" i="18"/>
  <c r="D287" i="18"/>
  <c r="D289" i="18"/>
  <c r="D290" i="18"/>
  <c r="D292" i="18"/>
  <c r="D293" i="18"/>
  <c r="D295" i="18"/>
  <c r="D297" i="18"/>
  <c r="D298" i="18"/>
  <c r="D299" i="18"/>
  <c r="D300" i="18"/>
  <c r="D302" i="18"/>
  <c r="D303" i="18"/>
  <c r="D304" i="18"/>
  <c r="D307" i="18"/>
  <c r="D308" i="18"/>
  <c r="D309" i="18"/>
  <c r="D311" i="18"/>
  <c r="D312" i="18"/>
  <c r="D314" i="18"/>
  <c r="D315" i="18"/>
  <c r="D316" i="18"/>
  <c r="D317" i="18"/>
  <c r="D319" i="18"/>
  <c r="D320" i="18"/>
  <c r="D321" i="18"/>
  <c r="D322" i="18"/>
  <c r="D324" i="18"/>
  <c r="D325" i="18"/>
  <c r="D327" i="18"/>
  <c r="D328" i="18"/>
  <c r="D329" i="18"/>
  <c r="D331" i="18"/>
  <c r="D332" i="18"/>
  <c r="D333" i="18"/>
  <c r="D334" i="18"/>
  <c r="D335" i="18"/>
  <c r="D337" i="18"/>
  <c r="D338" i="18"/>
  <c r="D339" i="18"/>
  <c r="D340" i="18"/>
  <c r="D341" i="18"/>
  <c r="D342" i="18"/>
  <c r="D343" i="18"/>
  <c r="D344" i="18"/>
  <c r="D345" i="18"/>
  <c r="D346" i="18"/>
  <c r="D347" i="18"/>
  <c r="D348" i="18"/>
  <c r="D349" i="18"/>
  <c r="D350" i="18"/>
  <c r="D351" i="18"/>
  <c r="D352" i="18"/>
  <c r="D353" i="18"/>
  <c r="D354" i="18"/>
  <c r="D355" i="18"/>
  <c r="D356" i="18"/>
  <c r="D357" i="18"/>
  <c r="D358" i="18"/>
  <c r="D359" i="18"/>
  <c r="D360" i="18"/>
  <c r="D361" i="18"/>
  <c r="D362" i="18"/>
  <c r="D187" i="18"/>
  <c r="K33" i="1"/>
  <c r="K34" i="1"/>
  <c r="K35" i="1"/>
  <c r="K36" i="1"/>
  <c r="K37" i="1"/>
  <c r="K38" i="1"/>
  <c r="R114" i="18" l="1"/>
  <c r="R93" i="18" l="1"/>
  <c r="R100" i="18"/>
  <c r="R107" i="18"/>
  <c r="R121" i="18"/>
  <c r="R128" i="18"/>
  <c r="R135" i="18"/>
  <c r="R142" i="18"/>
  <c r="R149" i="18"/>
  <c r="R156" i="18"/>
  <c r="R163" i="18"/>
  <c r="R170" i="18"/>
  <c r="R177" i="18"/>
  <c r="R184" i="18"/>
  <c r="R191" i="18"/>
  <c r="R198" i="18"/>
  <c r="R205" i="18"/>
  <c r="R219" i="18"/>
  <c r="R226" i="18"/>
  <c r="R233" i="18"/>
  <c r="R240" i="18"/>
  <c r="R247" i="18"/>
  <c r="R254" i="18"/>
  <c r="R261" i="18"/>
  <c r="R268" i="18"/>
  <c r="R275" i="18"/>
  <c r="R282" i="18"/>
  <c r="R289" i="18"/>
  <c r="R296" i="18"/>
  <c r="R303" i="18"/>
  <c r="R310" i="18"/>
  <c r="R317" i="18"/>
  <c r="R324" i="18"/>
  <c r="R331" i="18"/>
  <c r="R338" i="18"/>
  <c r="R345" i="18"/>
  <c r="R352" i="18"/>
  <c r="R359" i="18"/>
  <c r="R366" i="18"/>
  <c r="R373" i="18"/>
  <c r="R380" i="18"/>
  <c r="R387" i="18"/>
  <c r="R394" i="18"/>
  <c r="R401" i="18"/>
  <c r="R408" i="18"/>
  <c r="R415" i="18"/>
  <c r="R422" i="18"/>
  <c r="R429" i="18"/>
  <c r="R436" i="18"/>
  <c r="R443" i="18"/>
  <c r="R450" i="18"/>
  <c r="R457" i="18"/>
  <c r="R9" i="18"/>
  <c r="R16" i="18"/>
  <c r="R23" i="18"/>
  <c r="R30" i="18"/>
  <c r="R37" i="18"/>
  <c r="R44" i="18"/>
  <c r="R51" i="18"/>
  <c r="R58" i="18"/>
  <c r="R65" i="18"/>
  <c r="R72" i="18"/>
  <c r="R86" i="18"/>
  <c r="R79" i="18"/>
  <c r="BM32" i="2"/>
  <c r="BV32" i="2"/>
  <c r="D186" i="18" l="1"/>
  <c r="G467" i="18" l="1"/>
  <c r="BE55" i="2" l="1"/>
  <c r="BF49" i="2"/>
  <c r="BF69" i="2" s="1"/>
  <c r="BE49" i="2"/>
  <c r="BE69" i="2" s="1"/>
  <c r="BE51" i="2"/>
  <c r="B32" i="2"/>
  <c r="CV32" i="2" l="1"/>
  <c r="CX32" i="2" s="1"/>
  <c r="AT49" i="2"/>
  <c r="AT51" i="2"/>
  <c r="J43" i="1" l="1"/>
  <c r="K45" i="1" l="1"/>
  <c r="K48" i="1"/>
  <c r="J48" i="1" l="1"/>
  <c r="J47" i="1" l="1"/>
  <c r="S55" i="2" l="1"/>
  <c r="D229" i="18" s="1"/>
  <c r="W204" i="18" l="1"/>
  <c r="X204" i="18"/>
  <c r="T202" i="18"/>
  <c r="U202" i="18"/>
  <c r="T203" i="18"/>
  <c r="U203" i="18"/>
  <c r="T204" i="18"/>
  <c r="U204" i="18"/>
  <c r="T205" i="18"/>
  <c r="U205" i="18"/>
  <c r="I55" i="2" l="1"/>
  <c r="D196" i="18" s="1"/>
  <c r="J55" i="2"/>
  <c r="D198" i="18" s="1"/>
  <c r="BO49" i="2" l="1"/>
  <c r="G93" i="2" l="1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M460" i="18" l="1"/>
  <c r="M459" i="18"/>
  <c r="M458" i="18"/>
  <c r="M457" i="18"/>
  <c r="M456" i="18"/>
  <c r="M455" i="18"/>
  <c r="M454" i="18"/>
  <c r="M453" i="18"/>
  <c r="M452" i="18"/>
  <c r="M451" i="18"/>
  <c r="M450" i="18"/>
  <c r="M449" i="18"/>
  <c r="M448" i="18"/>
  <c r="M447" i="18"/>
  <c r="M446" i="18"/>
  <c r="M445" i="18"/>
  <c r="M444" i="18"/>
  <c r="M443" i="18"/>
  <c r="M442" i="18"/>
  <c r="M441" i="18"/>
  <c r="M440" i="18"/>
  <c r="M439" i="18"/>
  <c r="M438" i="18"/>
  <c r="M436" i="18"/>
  <c r="M435" i="18"/>
  <c r="M434" i="18"/>
  <c r="M433" i="18"/>
  <c r="M432" i="18"/>
  <c r="M431" i="18"/>
  <c r="M430" i="18"/>
  <c r="M429" i="18"/>
  <c r="M428" i="18"/>
  <c r="M427" i="18"/>
  <c r="M426" i="18"/>
  <c r="M425" i="18"/>
  <c r="M424" i="18"/>
  <c r="M422" i="18"/>
  <c r="M421" i="18"/>
  <c r="M420" i="18"/>
  <c r="M419" i="18"/>
  <c r="M418" i="18"/>
  <c r="M417" i="18"/>
  <c r="M416" i="18"/>
  <c r="M415" i="18"/>
  <c r="M414" i="18"/>
  <c r="M413" i="18"/>
  <c r="M412" i="18"/>
  <c r="M411" i="18"/>
  <c r="M410" i="18"/>
  <c r="M409" i="18"/>
  <c r="M408" i="18"/>
  <c r="M407" i="18"/>
  <c r="M406" i="18"/>
  <c r="M405" i="18"/>
  <c r="M404" i="18"/>
  <c r="M403" i="18"/>
  <c r="M402" i="18" l="1"/>
  <c r="M401" i="18"/>
  <c r="M400" i="18"/>
  <c r="M399" i="18"/>
  <c r="M398" i="18"/>
  <c r="M397" i="18"/>
  <c r="M396" i="18"/>
  <c r="M395" i="18"/>
  <c r="M394" i="18"/>
  <c r="M393" i="18"/>
  <c r="M392" i="18"/>
  <c r="M391" i="18"/>
  <c r="M390" i="18"/>
  <c r="M389" i="18"/>
  <c r="M388" i="18"/>
  <c r="M387" i="18"/>
  <c r="M386" i="18"/>
  <c r="M385" i="18"/>
  <c r="M384" i="18"/>
  <c r="M383" i="18"/>
  <c r="M382" i="18"/>
  <c r="M381" i="18"/>
  <c r="M380" i="18"/>
  <c r="M379" i="18"/>
  <c r="M378" i="18"/>
  <c r="M377" i="18"/>
  <c r="M376" i="18"/>
  <c r="M375" i="18"/>
  <c r="M374" i="18"/>
  <c r="M373" i="18"/>
  <c r="M372" i="18"/>
  <c r="M371" i="18"/>
  <c r="M370" i="18"/>
  <c r="BV10" i="2" l="1"/>
  <c r="BF51" i="2"/>
  <c r="N187" i="18" l="1"/>
  <c r="N188" i="18"/>
  <c r="N189" i="18"/>
  <c r="N190" i="18"/>
  <c r="N192" i="18"/>
  <c r="N193" i="18"/>
  <c r="N195" i="18"/>
  <c r="N196" i="18"/>
  <c r="N198" i="18"/>
  <c r="N199" i="18"/>
  <c r="N201" i="18"/>
  <c r="N204" i="18"/>
  <c r="N205" i="18"/>
  <c r="N206" i="18"/>
  <c r="N208" i="18"/>
  <c r="N210" i="18"/>
  <c r="N212" i="18"/>
  <c r="N213" i="18"/>
  <c r="N215" i="18"/>
  <c r="N217" i="18"/>
  <c r="N218" i="18"/>
  <c r="N219" i="18"/>
  <c r="N220" i="18"/>
  <c r="N186" i="18"/>
  <c r="BV46" i="2"/>
  <c r="BM46" i="2"/>
  <c r="K47" i="1"/>
  <c r="B46" i="2"/>
  <c r="CV46" i="2" s="1"/>
  <c r="CX46" i="2" s="1"/>
  <c r="S82" i="17" l="1"/>
  <c r="U82" i="17" s="1"/>
  <c r="E69" i="2"/>
  <c r="F69" i="2"/>
  <c r="BC69" i="2"/>
  <c r="H94" i="2" l="1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G94" i="2"/>
  <c r="G95" i="2"/>
  <c r="G96" i="2"/>
  <c r="G97" i="2"/>
  <c r="G98" i="2"/>
  <c r="G99" i="2"/>
  <c r="G100" i="2"/>
  <c r="G101" i="2"/>
  <c r="G102" i="2"/>
  <c r="G103" i="2"/>
  <c r="G104" i="2"/>
  <c r="W198" i="18" l="1"/>
  <c r="X198" i="18"/>
  <c r="W199" i="18"/>
  <c r="X199" i="18"/>
  <c r="T198" i="18"/>
  <c r="U198" i="18"/>
  <c r="T199" i="18"/>
  <c r="U199" i="18"/>
  <c r="D55" i="2" l="1"/>
  <c r="E55" i="2" l="1"/>
  <c r="F55" i="2"/>
  <c r="BP10" i="2" l="1"/>
  <c r="B11" i="2" l="1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7" i="2"/>
  <c r="B10" i="2"/>
  <c r="BF55" i="2" l="1"/>
  <c r="C55" i="2" l="1"/>
  <c r="C69" i="2" l="1"/>
  <c r="G55" i="2"/>
  <c r="D191" i="18" s="1"/>
  <c r="M127" i="18" l="1"/>
  <c r="M128" i="18"/>
  <c r="M129" i="18"/>
  <c r="M130" i="18"/>
  <c r="M131" i="18"/>
  <c r="M132" i="18"/>
  <c r="M133" i="18"/>
  <c r="M134" i="18"/>
  <c r="M135" i="18"/>
  <c r="M136" i="18"/>
  <c r="M137" i="18"/>
  <c r="M138" i="18"/>
  <c r="M139" i="18"/>
  <c r="M140" i="18"/>
  <c r="M141" i="18"/>
  <c r="M142" i="18"/>
  <c r="M143" i="18"/>
  <c r="M144" i="18"/>
  <c r="M145" i="18"/>
  <c r="M146" i="18"/>
  <c r="M147" i="18"/>
  <c r="M148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M162" i="18"/>
  <c r="M163" i="18"/>
  <c r="M164" i="18"/>
  <c r="M165" i="18"/>
  <c r="M166" i="18"/>
  <c r="M167" i="18"/>
  <c r="M168" i="18"/>
  <c r="M169" i="18"/>
  <c r="M170" i="18"/>
  <c r="M171" i="18"/>
  <c r="M172" i="18"/>
  <c r="M173" i="18"/>
  <c r="M174" i="18"/>
  <c r="M175" i="18"/>
  <c r="M176" i="18"/>
  <c r="M177" i="18"/>
  <c r="M178" i="18"/>
  <c r="M179" i="18"/>
  <c r="M180" i="18"/>
  <c r="M181" i="18"/>
  <c r="M182" i="18"/>
  <c r="M183" i="18"/>
  <c r="M184" i="18"/>
  <c r="M185" i="18"/>
  <c r="F469" i="18"/>
  <c r="G469" i="18"/>
  <c r="H469" i="18"/>
  <c r="J469" i="18"/>
  <c r="K469" i="18"/>
  <c r="L469" i="18"/>
  <c r="E469" i="18"/>
  <c r="F468" i="18"/>
  <c r="G468" i="18"/>
  <c r="H468" i="18"/>
  <c r="J468" i="18"/>
  <c r="K468" i="18"/>
  <c r="L468" i="18"/>
  <c r="E468" i="18"/>
  <c r="L465" i="18"/>
  <c r="K465" i="18"/>
  <c r="L464" i="18"/>
  <c r="K464" i="18"/>
  <c r="M186" i="18"/>
  <c r="D58" i="2" l="1"/>
  <c r="C58" i="2"/>
  <c r="U6" i="17"/>
  <c r="U7" i="17"/>
  <c r="U5" i="17"/>
  <c r="BV11" i="2" l="1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7" i="2"/>
  <c r="BV28" i="2"/>
  <c r="BV29" i="2"/>
  <c r="BV30" i="2"/>
  <c r="BV31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7" i="2"/>
  <c r="BP21" i="2"/>
  <c r="BM21" i="2"/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9" i="1"/>
  <c r="K40" i="1"/>
  <c r="K41" i="1"/>
  <c r="K42" i="1"/>
  <c r="K43" i="1"/>
  <c r="K44" i="1"/>
  <c r="K46" i="1"/>
  <c r="K11" i="1"/>
  <c r="J22" i="1" l="1"/>
  <c r="CV21" i="2" l="1"/>
  <c r="CX21" i="2" s="1"/>
  <c r="S58" i="17"/>
  <c r="BP47" i="2" l="1"/>
  <c r="BP45" i="2"/>
  <c r="BM11" i="2"/>
  <c r="BM12" i="2"/>
  <c r="BM13" i="2"/>
  <c r="BM14" i="2"/>
  <c r="BM15" i="2"/>
  <c r="BM16" i="2"/>
  <c r="BM17" i="2"/>
  <c r="BM18" i="2"/>
  <c r="BM19" i="2"/>
  <c r="BZ20" i="2" s="1"/>
  <c r="BM20" i="2"/>
  <c r="BM22" i="2"/>
  <c r="BM23" i="2"/>
  <c r="BM24" i="2"/>
  <c r="BZ10" i="2" s="1"/>
  <c r="BM25" i="2"/>
  <c r="BZ24" i="2" s="1"/>
  <c r="BM26" i="2"/>
  <c r="BM27" i="2"/>
  <c r="BM28" i="2"/>
  <c r="BM29" i="2"/>
  <c r="BM30" i="2"/>
  <c r="BM31" i="2"/>
  <c r="BM33" i="2"/>
  <c r="BM34" i="2"/>
  <c r="BM35" i="2"/>
  <c r="BM36" i="2"/>
  <c r="BM37" i="2"/>
  <c r="BM38" i="2"/>
  <c r="BM39" i="2"/>
  <c r="BZ40" i="2" s="1"/>
  <c r="BM40" i="2"/>
  <c r="BM41" i="2"/>
  <c r="BM42" i="2"/>
  <c r="BM43" i="2"/>
  <c r="BM44" i="2"/>
  <c r="BM45" i="2"/>
  <c r="BM47" i="2"/>
  <c r="BM10" i="2"/>
  <c r="BJ49" i="2"/>
  <c r="BZ32" i="2" l="1"/>
  <c r="BZ11" i="2"/>
  <c r="BZ47" i="2"/>
  <c r="BZ34" i="2"/>
  <c r="BZ45" i="2"/>
  <c r="BZ41" i="2"/>
  <c r="BZ25" i="2"/>
  <c r="BZ44" i="2"/>
  <c r="BZ19" i="2"/>
  <c r="BZ43" i="2"/>
  <c r="BZ46" i="2"/>
  <c r="BZ33" i="2"/>
  <c r="BZ31" i="2"/>
  <c r="BZ42" i="2"/>
  <c r="BZ22" i="2"/>
  <c r="BZ18" i="2"/>
  <c r="BZ38" i="2"/>
  <c r="BZ37" i="2"/>
  <c r="BZ39" i="2"/>
  <c r="BZ12" i="2"/>
  <c r="BZ17" i="2"/>
  <c r="BZ13" i="2"/>
  <c r="BZ23" i="2"/>
  <c r="BZ29" i="2"/>
  <c r="BZ35" i="2"/>
  <c r="BZ36" i="2"/>
  <c r="BZ16" i="2"/>
  <c r="BZ15" i="2"/>
  <c r="BZ21" i="2"/>
  <c r="BZ28" i="2"/>
  <c r="BZ30" i="2"/>
  <c r="BZ14" i="2"/>
  <c r="BZ27" i="2"/>
  <c r="AF49" i="2"/>
  <c r="AF69" i="2" s="1"/>
  <c r="AG49" i="2"/>
  <c r="AG69" i="2" s="1"/>
  <c r="AH49" i="2"/>
  <c r="AH69" i="2" s="1"/>
  <c r="AI49" i="2"/>
  <c r="AI69" i="2" s="1"/>
  <c r="AJ49" i="2"/>
  <c r="AJ69" i="2" s="1"/>
  <c r="AK69" i="2"/>
  <c r="AL49" i="2"/>
  <c r="AL69" i="2" s="1"/>
  <c r="AM49" i="2"/>
  <c r="AM69" i="2" s="1"/>
  <c r="AN49" i="2"/>
  <c r="AN69" i="2" s="1"/>
  <c r="AO49" i="2"/>
  <c r="AO69" i="2" s="1"/>
  <c r="AP49" i="2"/>
  <c r="AP69" i="2" s="1"/>
  <c r="AQ49" i="2"/>
  <c r="AQ69" i="2" s="1"/>
  <c r="AR49" i="2"/>
  <c r="AR69" i="2" s="1"/>
  <c r="AS49" i="2"/>
  <c r="AS69" i="2" s="1"/>
  <c r="AT69" i="2"/>
  <c r="AU49" i="2"/>
  <c r="AU69" i="2" s="1"/>
  <c r="AW49" i="2"/>
  <c r="AV69" i="2" s="1"/>
  <c r="AX49" i="2"/>
  <c r="AX69" i="2" s="1"/>
  <c r="AY49" i="2"/>
  <c r="AY69" i="2" s="1"/>
  <c r="AZ49" i="2"/>
  <c r="AZ69" i="2" s="1"/>
  <c r="BA49" i="2"/>
  <c r="BA69" i="2" s="1"/>
  <c r="BB49" i="2"/>
  <c r="BB69" i="2" s="1"/>
  <c r="BD49" i="2"/>
  <c r="AF92" i="2"/>
  <c r="AF51" i="2"/>
  <c r="AG51" i="2"/>
  <c r="AH51" i="2"/>
  <c r="AI51" i="2"/>
  <c r="AJ51" i="2"/>
  <c r="AL51" i="2"/>
  <c r="AM51" i="2"/>
  <c r="AN51" i="2"/>
  <c r="AO51" i="2"/>
  <c r="AP51" i="2"/>
  <c r="AQ51" i="2"/>
  <c r="AR51" i="2"/>
  <c r="AS51" i="2"/>
  <c r="AU51" i="2"/>
  <c r="AW51" i="2"/>
  <c r="AX51" i="2"/>
  <c r="AY51" i="2"/>
  <c r="AZ51" i="2"/>
  <c r="BA51" i="2"/>
  <c r="BB51" i="2"/>
  <c r="BD51" i="2"/>
  <c r="S80" i="17"/>
  <c r="J46" i="1"/>
  <c r="V92" i="2" l="1"/>
  <c r="AD92" i="2"/>
  <c r="X92" i="2"/>
  <c r="W92" i="2"/>
  <c r="Z92" i="2"/>
  <c r="T92" i="2"/>
  <c r="AA92" i="2"/>
  <c r="U92" i="2"/>
  <c r="BD69" i="2"/>
  <c r="AE92" i="2" s="1"/>
  <c r="S83" i="17"/>
  <c r="U83" i="17" s="1"/>
  <c r="U80" i="17"/>
  <c r="S81" i="17"/>
  <c r="U81" i="17" s="1"/>
  <c r="CV47" i="2"/>
  <c r="CX47" i="2" s="1"/>
  <c r="CV45" i="2"/>
  <c r="CX45" i="2" s="1"/>
  <c r="W155" i="18"/>
  <c r="X155" i="18"/>
  <c r="T155" i="18"/>
  <c r="U155" i="18"/>
  <c r="AT55" i="2" l="1"/>
  <c r="D326" i="18" s="1"/>
  <c r="U55" i="2" l="1"/>
  <c r="D238" i="18" s="1"/>
  <c r="M188" i="18" l="1"/>
  <c r="M189" i="18"/>
  <c r="M190" i="18"/>
  <c r="M191" i="18"/>
  <c r="M192" i="18"/>
  <c r="M193" i="18"/>
  <c r="M194" i="18"/>
  <c r="M195" i="18"/>
  <c r="M196" i="18"/>
  <c r="M197" i="18"/>
  <c r="M198" i="18"/>
  <c r="M199" i="18"/>
  <c r="M200" i="18"/>
  <c r="M201" i="18"/>
  <c r="M202" i="18"/>
  <c r="M203" i="18"/>
  <c r="M204" i="18"/>
  <c r="M205" i="18"/>
  <c r="M206" i="18"/>
  <c r="M207" i="18"/>
  <c r="M208" i="18"/>
  <c r="M209" i="18"/>
  <c r="M210" i="18"/>
  <c r="M211" i="18"/>
  <c r="M212" i="18"/>
  <c r="M213" i="18"/>
  <c r="M214" i="18"/>
  <c r="M215" i="18"/>
  <c r="M216" i="18"/>
  <c r="M217" i="18"/>
  <c r="M218" i="18"/>
  <c r="M219" i="18"/>
  <c r="M220" i="18"/>
  <c r="M221" i="18"/>
  <c r="M222" i="18"/>
  <c r="M223" i="18"/>
  <c r="M224" i="18"/>
  <c r="M225" i="18"/>
  <c r="M226" i="18"/>
  <c r="M227" i="18"/>
  <c r="M228" i="18"/>
  <c r="M229" i="18"/>
  <c r="M230" i="18"/>
  <c r="M231" i="18"/>
  <c r="M232" i="18"/>
  <c r="M233" i="18"/>
  <c r="M234" i="18"/>
  <c r="M235" i="18"/>
  <c r="M236" i="18"/>
  <c r="M237" i="18"/>
  <c r="M238" i="18"/>
  <c r="M239" i="18"/>
  <c r="M240" i="18"/>
  <c r="M241" i="18"/>
  <c r="M242" i="18"/>
  <c r="M243" i="18"/>
  <c r="M244" i="18"/>
  <c r="M245" i="18"/>
  <c r="M246" i="18"/>
  <c r="M247" i="18"/>
  <c r="M248" i="18"/>
  <c r="M249" i="18"/>
  <c r="M250" i="18"/>
  <c r="M251" i="18"/>
  <c r="M252" i="18"/>
  <c r="M253" i="18"/>
  <c r="M254" i="18"/>
  <c r="M255" i="18"/>
  <c r="M256" i="18"/>
  <c r="M257" i="18"/>
  <c r="M258" i="18"/>
  <c r="M259" i="18"/>
  <c r="M260" i="18"/>
  <c r="M261" i="18"/>
  <c r="M262" i="18"/>
  <c r="M263" i="18"/>
  <c r="M264" i="18"/>
  <c r="M265" i="18"/>
  <c r="M266" i="18"/>
  <c r="M267" i="18"/>
  <c r="M268" i="18"/>
  <c r="M269" i="18"/>
  <c r="M270" i="18"/>
  <c r="M271" i="18"/>
  <c r="M272" i="18"/>
  <c r="M273" i="18"/>
  <c r="M274" i="18"/>
  <c r="M275" i="18"/>
  <c r="M276" i="18"/>
  <c r="M277" i="18"/>
  <c r="M278" i="18"/>
  <c r="M279" i="18"/>
  <c r="M280" i="18"/>
  <c r="M281" i="18"/>
  <c r="M282" i="18"/>
  <c r="M283" i="18"/>
  <c r="M284" i="18"/>
  <c r="M285" i="18"/>
  <c r="M286" i="18"/>
  <c r="M287" i="18"/>
  <c r="M288" i="18"/>
  <c r="M289" i="18"/>
  <c r="M290" i="18"/>
  <c r="M291" i="18"/>
  <c r="M292" i="18"/>
  <c r="M293" i="18"/>
  <c r="M294" i="18"/>
  <c r="M295" i="18"/>
  <c r="M296" i="18"/>
  <c r="M297" i="18"/>
  <c r="M298" i="18"/>
  <c r="M299" i="18"/>
  <c r="M300" i="18"/>
  <c r="M301" i="18"/>
  <c r="M302" i="18"/>
  <c r="M303" i="18"/>
  <c r="M304" i="18"/>
  <c r="M305" i="18"/>
  <c r="M306" i="18"/>
  <c r="M307" i="18"/>
  <c r="M308" i="18"/>
  <c r="M309" i="18"/>
  <c r="M310" i="18"/>
  <c r="M311" i="18"/>
  <c r="M312" i="18"/>
  <c r="M313" i="18"/>
  <c r="M314" i="18"/>
  <c r="M315" i="18"/>
  <c r="M316" i="18"/>
  <c r="M317" i="18"/>
  <c r="M318" i="18"/>
  <c r="M319" i="18"/>
  <c r="M320" i="18"/>
  <c r="M321" i="18"/>
  <c r="M322" i="18"/>
  <c r="M323" i="18"/>
  <c r="M324" i="18"/>
  <c r="M325" i="18"/>
  <c r="M326" i="18"/>
  <c r="M327" i="18"/>
  <c r="M328" i="18"/>
  <c r="M329" i="18"/>
  <c r="M330" i="18"/>
  <c r="M331" i="18"/>
  <c r="M332" i="18"/>
  <c r="M333" i="18"/>
  <c r="M334" i="18"/>
  <c r="M335" i="18"/>
  <c r="M336" i="18"/>
  <c r="M337" i="18"/>
  <c r="M338" i="18"/>
  <c r="M339" i="18"/>
  <c r="M340" i="18"/>
  <c r="M341" i="18"/>
  <c r="M342" i="18"/>
  <c r="M343" i="18"/>
  <c r="M344" i="18"/>
  <c r="M345" i="18"/>
  <c r="M346" i="18"/>
  <c r="M347" i="18"/>
  <c r="M348" i="18"/>
  <c r="M349" i="18"/>
  <c r="M350" i="18"/>
  <c r="M351" i="18"/>
  <c r="M352" i="18"/>
  <c r="M353" i="18"/>
  <c r="M354" i="18"/>
  <c r="M355" i="18"/>
  <c r="M356" i="18"/>
  <c r="M357" i="18"/>
  <c r="M358" i="18"/>
  <c r="M359" i="18"/>
  <c r="M360" i="18"/>
  <c r="M361" i="18"/>
  <c r="M362" i="18"/>
  <c r="M363" i="18"/>
  <c r="M364" i="18"/>
  <c r="M365" i="18"/>
  <c r="M366" i="18"/>
  <c r="M367" i="18"/>
  <c r="M368" i="18"/>
  <c r="M187" i="18"/>
  <c r="AA363" i="18" l="1"/>
  <c r="AA356" i="18"/>
  <c r="AA349" i="18"/>
  <c r="AA342" i="18"/>
  <c r="AA335" i="18"/>
  <c r="AA328" i="18"/>
  <c r="AA321" i="18"/>
  <c r="AA314" i="18"/>
  <c r="AA307" i="18"/>
  <c r="AA300" i="18"/>
  <c r="AA293" i="18"/>
  <c r="AA286" i="18"/>
  <c r="AA279" i="18"/>
  <c r="AA272" i="18"/>
  <c r="AA265" i="18"/>
  <c r="AA258" i="18"/>
  <c r="AA251" i="18"/>
  <c r="AA244" i="18"/>
  <c r="AA237" i="18"/>
  <c r="AA230" i="18"/>
  <c r="AA223" i="18"/>
  <c r="AA216" i="18"/>
  <c r="AA209" i="18"/>
  <c r="AA202" i="18"/>
  <c r="BE58" i="2"/>
  <c r="BC58" i="2"/>
  <c r="BD58" i="2"/>
  <c r="BB58" i="2"/>
  <c r="BA58" i="2"/>
  <c r="AY58" i="2"/>
  <c r="AZ58" i="2"/>
  <c r="AX58" i="2"/>
  <c r="AU58" i="2"/>
  <c r="AS58" i="2"/>
  <c r="AT58" i="2"/>
  <c r="AQ58" i="2"/>
  <c r="AO58" i="2"/>
  <c r="AL58" i="2"/>
  <c r="AN58" i="2"/>
  <c r="AI58" i="2"/>
  <c r="AG58" i="2"/>
  <c r="AH58" i="2"/>
  <c r="AE58" i="2"/>
  <c r="AF58" i="2"/>
  <c r="AD58" i="2"/>
  <c r="AC58" i="2"/>
  <c r="Z58" i="2"/>
  <c r="Y58" i="2"/>
  <c r="W58" i="2"/>
  <c r="U58" i="2"/>
  <c r="S58" i="2"/>
  <c r="Q58" i="2"/>
  <c r="R58" i="2"/>
  <c r="O58" i="2"/>
  <c r="M58" i="2"/>
  <c r="N58" i="2"/>
  <c r="K58" i="2"/>
  <c r="L58" i="2"/>
  <c r="J58" i="2"/>
  <c r="G58" i="2"/>
  <c r="E58" i="2"/>
  <c r="F58" i="2"/>
  <c r="N222" i="18"/>
  <c r="N225" i="18"/>
  <c r="N226" i="18"/>
  <c r="N228" i="18"/>
  <c r="N231" i="18"/>
  <c r="N232" i="18"/>
  <c r="N234" i="18"/>
  <c r="N235" i="18"/>
  <c r="N236" i="18"/>
  <c r="N238" i="18"/>
  <c r="N239" i="18"/>
  <c r="N241" i="18"/>
  <c r="N244" i="18"/>
  <c r="N245" i="18"/>
  <c r="N246" i="18"/>
  <c r="N250" i="18"/>
  <c r="N252" i="18"/>
  <c r="N253" i="18"/>
  <c r="N255" i="18"/>
  <c r="N261" i="18"/>
  <c r="N265" i="18"/>
  <c r="N271" i="18"/>
  <c r="N274" i="18"/>
  <c r="N275" i="18"/>
  <c r="N277" i="18"/>
  <c r="N282" i="18"/>
  <c r="N285" i="18"/>
  <c r="N287" i="18"/>
  <c r="N295" i="18"/>
  <c r="N298" i="18"/>
  <c r="N302" i="18"/>
  <c r="N303" i="18"/>
  <c r="N304" i="18"/>
  <c r="N307" i="18"/>
  <c r="N308" i="18"/>
  <c r="N309" i="18"/>
  <c r="N311" i="18"/>
  <c r="N314" i="18"/>
  <c r="N316" i="18"/>
  <c r="N317" i="18"/>
  <c r="N319" i="18"/>
  <c r="N320" i="18"/>
  <c r="N322" i="18"/>
  <c r="N324" i="18"/>
  <c r="N325" i="18"/>
  <c r="N326" i="18"/>
  <c r="N328" i="18"/>
  <c r="N329" i="18"/>
  <c r="N334" i="18"/>
  <c r="N337" i="18"/>
  <c r="N338" i="18"/>
  <c r="N339" i="18"/>
  <c r="N340" i="18"/>
  <c r="N342" i="18"/>
  <c r="N343" i="18"/>
  <c r="N344" i="18"/>
  <c r="N345" i="18"/>
  <c r="N347" i="18"/>
  <c r="N351" i="18"/>
  <c r="N352" i="18"/>
  <c r="N353" i="18"/>
  <c r="N355" i="18"/>
  <c r="N356" i="18"/>
  <c r="N357" i="18"/>
  <c r="N358" i="18"/>
  <c r="N359" i="18"/>
  <c r="N360" i="18"/>
  <c r="N362" i="18"/>
  <c r="N363" i="18"/>
  <c r="N364" i="18"/>
  <c r="N365" i="18"/>
  <c r="N366" i="18"/>
  <c r="N367" i="18"/>
  <c r="N368" i="18"/>
  <c r="H55" i="2"/>
  <c r="N194" i="18" s="1"/>
  <c r="K55" i="2"/>
  <c r="L55" i="2"/>
  <c r="N209" i="18" s="1"/>
  <c r="M55" i="2"/>
  <c r="D214" i="18" s="1"/>
  <c r="N214" i="18" s="1"/>
  <c r="N55" i="2"/>
  <c r="O55" i="2"/>
  <c r="D216" i="18" s="1"/>
  <c r="P55" i="2"/>
  <c r="D221" i="18" s="1"/>
  <c r="Q55" i="2"/>
  <c r="D227" i="18" s="1"/>
  <c r="R55" i="2"/>
  <c r="V55" i="2"/>
  <c r="W55" i="2"/>
  <c r="D247" i="18" s="1"/>
  <c r="N247" i="18" s="1"/>
  <c r="X55" i="2"/>
  <c r="D249" i="18" s="1"/>
  <c r="Y55" i="2"/>
  <c r="D251" i="18" s="1"/>
  <c r="N251" i="18" s="1"/>
  <c r="Z55" i="2"/>
  <c r="D254" i="18" s="1"/>
  <c r="AB55" i="2"/>
  <c r="AA55" i="2"/>
  <c r="D258" i="18" s="1"/>
  <c r="AD55" i="2"/>
  <c r="D270" i="18" s="1"/>
  <c r="N270" i="18" s="1"/>
  <c r="AC55" i="2"/>
  <c r="D266" i="18" s="1"/>
  <c r="AE55" i="2"/>
  <c r="AF55" i="2"/>
  <c r="AG55" i="2"/>
  <c r="D278" i="18" s="1"/>
  <c r="N278" i="18" s="1"/>
  <c r="AH55" i="2"/>
  <c r="AI55" i="2"/>
  <c r="AJ55" i="2"/>
  <c r="D294" i="18"/>
  <c r="D296" i="18"/>
  <c r="D305" i="18"/>
  <c r="AO55" i="2"/>
  <c r="D306" i="18" s="1"/>
  <c r="AP55" i="2"/>
  <c r="D310" i="18" s="1"/>
  <c r="N310" i="18" s="1"/>
  <c r="AQ55" i="2"/>
  <c r="D313" i="18" s="1"/>
  <c r="AR55" i="2"/>
  <c r="D318" i="18" s="1"/>
  <c r="AS55" i="2"/>
  <c r="AU55" i="2"/>
  <c r="N335" i="18"/>
  <c r="AX55" i="2"/>
  <c r="AY55" i="2"/>
  <c r="AZ55" i="2"/>
  <c r="BA55" i="2"/>
  <c r="BB55" i="2"/>
  <c r="BD55" i="2"/>
  <c r="N333" i="18" l="1"/>
  <c r="D330" i="18"/>
  <c r="N330" i="18" s="1"/>
  <c r="N332" i="18"/>
  <c r="D336" i="18"/>
  <c r="N336" i="18" s="1"/>
  <c r="D323" i="18"/>
  <c r="N323" i="18" s="1"/>
  <c r="N293" i="18"/>
  <c r="D291" i="18"/>
  <c r="N291" i="18" s="1"/>
  <c r="D288" i="18"/>
  <c r="N288" i="18" s="1"/>
  <c r="N305" i="18"/>
  <c r="N300" i="18"/>
  <c r="D301" i="18"/>
  <c r="N301" i="18" s="1"/>
  <c r="N203" i="18"/>
  <c r="D207" i="18"/>
  <c r="N207" i="18" s="1"/>
  <c r="D262" i="18"/>
  <c r="N262" i="18" s="1"/>
  <c r="H58" i="2"/>
  <c r="AK58" i="2"/>
  <c r="AP58" i="2"/>
  <c r="AR58" i="2"/>
  <c r="X58" i="2"/>
  <c r="AJ58" i="2"/>
  <c r="BF58" i="2"/>
  <c r="AB58" i="2"/>
  <c r="AA58" i="2"/>
  <c r="V58" i="2"/>
  <c r="P58" i="2"/>
  <c r="N202" i="18"/>
  <c r="N200" i="18"/>
  <c r="N272" i="18"/>
  <c r="N341" i="18"/>
  <c r="N346" i="18"/>
  <c r="N211" i="18"/>
  <c r="N197" i="18"/>
  <c r="N296" i="18"/>
  <c r="N299" i="18"/>
  <c r="N349" i="18"/>
  <c r="N306" i="18"/>
  <c r="N312" i="18"/>
  <c r="N281" i="18"/>
  <c r="N268" i="18"/>
  <c r="N257" i="18"/>
  <c r="N224" i="18"/>
  <c r="N313" i="18"/>
  <c r="N318" i="18"/>
  <c r="N216" i="18"/>
  <c r="N348" i="18"/>
  <c r="N350" i="18"/>
  <c r="N315" i="18"/>
  <c r="N321" i="18"/>
  <c r="N279" i="18"/>
  <c r="N276" i="18"/>
  <c r="N267" i="18"/>
  <c r="N221" i="18"/>
  <c r="N289" i="18"/>
  <c r="N240" i="18"/>
  <c r="N243" i="18"/>
  <c r="N233" i="18"/>
  <c r="N237" i="18"/>
  <c r="N354" i="18"/>
  <c r="N361" i="18"/>
  <c r="N327" i="18"/>
  <c r="N331" i="18"/>
  <c r="N290" i="18"/>
  <c r="N242" i="18"/>
  <c r="N248" i="18"/>
  <c r="N297" i="18"/>
  <c r="N273" i="18"/>
  <c r="N269" i="18"/>
  <c r="N258" i="18"/>
  <c r="N259" i="18"/>
  <c r="N283" i="18"/>
  <c r="N280" i="18"/>
  <c r="N256" i="18"/>
  <c r="N254" i="18"/>
  <c r="N286" i="18"/>
  <c r="N284" i="18"/>
  <c r="N266" i="18"/>
  <c r="N264" i="18"/>
  <c r="N249" i="18"/>
  <c r="N263" i="18"/>
  <c r="N260" i="18"/>
  <c r="N229" i="18"/>
  <c r="N230" i="18"/>
  <c r="N294" i="18"/>
  <c r="N292" i="18"/>
  <c r="N227" i="18"/>
  <c r="N223" i="18"/>
  <c r="M464" i="18" l="1"/>
  <c r="S23" i="17"/>
  <c r="U23" i="17" s="1"/>
  <c r="S26" i="17"/>
  <c r="U26" i="17" s="1"/>
  <c r="S25" i="17"/>
  <c r="U25" i="17" s="1"/>
  <c r="S24" i="17"/>
  <c r="U24" i="17" s="1"/>
  <c r="S14" i="17" l="1"/>
  <c r="M465" i="18"/>
  <c r="S107" i="17" s="1"/>
  <c r="U107" i="17" s="1"/>
  <c r="X95" i="18"/>
  <c r="W95" i="18"/>
  <c r="U95" i="18"/>
  <c r="T95" i="18"/>
  <c r="X94" i="18"/>
  <c r="W94" i="18"/>
  <c r="U94" i="18"/>
  <c r="T94" i="18"/>
  <c r="X93" i="18"/>
  <c r="W93" i="18"/>
  <c r="U93" i="18"/>
  <c r="T93" i="18"/>
  <c r="X92" i="18"/>
  <c r="W92" i="18"/>
  <c r="U92" i="18"/>
  <c r="T92" i="18"/>
  <c r="X91" i="18"/>
  <c r="W91" i="18"/>
  <c r="U91" i="18"/>
  <c r="T91" i="18"/>
  <c r="X90" i="18"/>
  <c r="W90" i="18"/>
  <c r="U90" i="18"/>
  <c r="T90" i="18"/>
  <c r="X89" i="18"/>
  <c r="W89" i="18"/>
  <c r="U89" i="18"/>
  <c r="T89" i="18"/>
  <c r="X88" i="18"/>
  <c r="W88" i="18"/>
  <c r="U88" i="18"/>
  <c r="T88" i="18"/>
  <c r="X87" i="18"/>
  <c r="W87" i="18"/>
  <c r="U87" i="18"/>
  <c r="T87" i="18"/>
  <c r="X86" i="18"/>
  <c r="W86" i="18"/>
  <c r="U86" i="18"/>
  <c r="T86" i="18"/>
  <c r="X85" i="18"/>
  <c r="W85" i="18"/>
  <c r="U85" i="18"/>
  <c r="T85" i="18"/>
  <c r="X84" i="18"/>
  <c r="W84" i="18"/>
  <c r="U84" i="18"/>
  <c r="T84" i="18"/>
  <c r="X83" i="18"/>
  <c r="W83" i="18"/>
  <c r="U83" i="18"/>
  <c r="T83" i="18"/>
  <c r="X82" i="18"/>
  <c r="W82" i="18"/>
  <c r="U82" i="18"/>
  <c r="T82" i="18"/>
  <c r="X81" i="18"/>
  <c r="W81" i="18"/>
  <c r="U81" i="18"/>
  <c r="T81" i="18"/>
  <c r="X80" i="18"/>
  <c r="W80" i="18"/>
  <c r="U80" i="18"/>
  <c r="T80" i="18"/>
  <c r="X79" i="18"/>
  <c r="W79" i="18"/>
  <c r="U79" i="18"/>
  <c r="T79" i="18"/>
  <c r="X78" i="18"/>
  <c r="W78" i="18"/>
  <c r="U78" i="18"/>
  <c r="T78" i="18"/>
  <c r="X77" i="18"/>
  <c r="W77" i="18"/>
  <c r="U77" i="18"/>
  <c r="T77" i="18"/>
  <c r="X76" i="18"/>
  <c r="W76" i="18"/>
  <c r="U76" i="18"/>
  <c r="T76" i="18"/>
  <c r="X75" i="18"/>
  <c r="W75" i="18"/>
  <c r="U75" i="18"/>
  <c r="T75" i="18"/>
  <c r="X74" i="18"/>
  <c r="W74" i="18"/>
  <c r="U74" i="18"/>
  <c r="T74" i="18"/>
  <c r="X73" i="18"/>
  <c r="W73" i="18"/>
  <c r="U73" i="18"/>
  <c r="T73" i="18"/>
  <c r="X72" i="18"/>
  <c r="W72" i="18"/>
  <c r="U72" i="18"/>
  <c r="T72" i="18"/>
  <c r="X71" i="18"/>
  <c r="W71" i="18"/>
  <c r="U71" i="18"/>
  <c r="T71" i="18"/>
  <c r="X70" i="18"/>
  <c r="W70" i="18"/>
  <c r="U70" i="18"/>
  <c r="T70" i="18"/>
  <c r="X69" i="18"/>
  <c r="W69" i="18"/>
  <c r="U69" i="18"/>
  <c r="T69" i="18"/>
  <c r="X68" i="18"/>
  <c r="W68" i="18"/>
  <c r="U68" i="18"/>
  <c r="T68" i="18"/>
  <c r="X67" i="18"/>
  <c r="W67" i="18"/>
  <c r="U67" i="18"/>
  <c r="T67" i="18"/>
  <c r="X66" i="18"/>
  <c r="W66" i="18"/>
  <c r="U66" i="18"/>
  <c r="T66" i="18"/>
  <c r="X65" i="18"/>
  <c r="W65" i="18"/>
  <c r="U65" i="18"/>
  <c r="T65" i="18"/>
  <c r="X64" i="18"/>
  <c r="W64" i="18"/>
  <c r="U64" i="18"/>
  <c r="T64" i="18"/>
  <c r="X63" i="18"/>
  <c r="W63" i="18"/>
  <c r="U63" i="18"/>
  <c r="T63" i="18"/>
  <c r="X62" i="18"/>
  <c r="W62" i="18"/>
  <c r="U62" i="18"/>
  <c r="T62" i="18"/>
  <c r="X61" i="18"/>
  <c r="W61" i="18"/>
  <c r="U61" i="18"/>
  <c r="T61" i="18"/>
  <c r="X60" i="18"/>
  <c r="W60" i="18"/>
  <c r="U60" i="18"/>
  <c r="T60" i="18"/>
  <c r="X59" i="18"/>
  <c r="W59" i="18"/>
  <c r="U59" i="18"/>
  <c r="T59" i="18"/>
  <c r="X58" i="18"/>
  <c r="W58" i="18"/>
  <c r="U58" i="18"/>
  <c r="T58" i="18"/>
  <c r="X57" i="18"/>
  <c r="W57" i="18"/>
  <c r="U57" i="18"/>
  <c r="T57" i="18"/>
  <c r="X56" i="18"/>
  <c r="W56" i="18"/>
  <c r="U56" i="18"/>
  <c r="T56" i="18"/>
  <c r="X55" i="18"/>
  <c r="W55" i="18"/>
  <c r="U55" i="18"/>
  <c r="T55" i="18"/>
  <c r="X54" i="18"/>
  <c r="W54" i="18"/>
  <c r="U54" i="18"/>
  <c r="T54" i="18"/>
  <c r="X53" i="18"/>
  <c r="W53" i="18"/>
  <c r="U53" i="18"/>
  <c r="T53" i="18"/>
  <c r="X52" i="18"/>
  <c r="W52" i="18"/>
  <c r="U52" i="18"/>
  <c r="T52" i="18"/>
  <c r="X51" i="18"/>
  <c r="W51" i="18"/>
  <c r="U51" i="18"/>
  <c r="T51" i="18"/>
  <c r="X50" i="18"/>
  <c r="W50" i="18"/>
  <c r="U50" i="18"/>
  <c r="T50" i="18"/>
  <c r="X49" i="18"/>
  <c r="W49" i="18"/>
  <c r="U49" i="18"/>
  <c r="T49" i="18"/>
  <c r="X48" i="18"/>
  <c r="W48" i="18"/>
  <c r="U48" i="18"/>
  <c r="T48" i="18"/>
  <c r="X47" i="18"/>
  <c r="W47" i="18"/>
  <c r="U47" i="18"/>
  <c r="T47" i="18"/>
  <c r="X46" i="18"/>
  <c r="W46" i="18"/>
  <c r="U46" i="18"/>
  <c r="T46" i="18"/>
  <c r="X45" i="18"/>
  <c r="W45" i="18"/>
  <c r="U45" i="18"/>
  <c r="T45" i="18"/>
  <c r="X44" i="18"/>
  <c r="W44" i="18"/>
  <c r="U44" i="18"/>
  <c r="T44" i="18"/>
  <c r="X43" i="18"/>
  <c r="W43" i="18"/>
  <c r="U43" i="18"/>
  <c r="T43" i="18"/>
  <c r="X42" i="18"/>
  <c r="W42" i="18"/>
  <c r="U42" i="18"/>
  <c r="T42" i="18"/>
  <c r="X41" i="18"/>
  <c r="W41" i="18"/>
  <c r="U41" i="18"/>
  <c r="T41" i="18"/>
  <c r="X40" i="18"/>
  <c r="W40" i="18"/>
  <c r="U40" i="18"/>
  <c r="T40" i="18"/>
  <c r="X39" i="18"/>
  <c r="W39" i="18"/>
  <c r="U39" i="18"/>
  <c r="T39" i="18"/>
  <c r="X38" i="18"/>
  <c r="W38" i="18"/>
  <c r="U38" i="18"/>
  <c r="T38" i="18"/>
  <c r="X37" i="18"/>
  <c r="W37" i="18"/>
  <c r="U37" i="18"/>
  <c r="T37" i="18"/>
  <c r="X36" i="18"/>
  <c r="W36" i="18"/>
  <c r="U36" i="18"/>
  <c r="T36" i="18"/>
  <c r="X35" i="18"/>
  <c r="W35" i="18"/>
  <c r="U35" i="18"/>
  <c r="T35" i="18"/>
  <c r="X34" i="18"/>
  <c r="W34" i="18"/>
  <c r="U34" i="18"/>
  <c r="T34" i="18"/>
  <c r="X33" i="18"/>
  <c r="W33" i="18"/>
  <c r="U33" i="18"/>
  <c r="T33" i="18"/>
  <c r="X32" i="18"/>
  <c r="W32" i="18"/>
  <c r="U32" i="18"/>
  <c r="T32" i="18"/>
  <c r="X31" i="18"/>
  <c r="W31" i="18"/>
  <c r="U31" i="18"/>
  <c r="T31" i="18"/>
  <c r="X30" i="18"/>
  <c r="W30" i="18"/>
  <c r="U30" i="18"/>
  <c r="T30" i="18"/>
  <c r="X29" i="18"/>
  <c r="W29" i="18"/>
  <c r="U29" i="18"/>
  <c r="T29" i="18"/>
  <c r="X28" i="18"/>
  <c r="W28" i="18"/>
  <c r="U28" i="18"/>
  <c r="T28" i="18"/>
  <c r="X27" i="18"/>
  <c r="W27" i="18"/>
  <c r="U27" i="18"/>
  <c r="T27" i="18"/>
  <c r="X26" i="18"/>
  <c r="W26" i="18"/>
  <c r="U26" i="18"/>
  <c r="T26" i="18"/>
  <c r="X25" i="18"/>
  <c r="W25" i="18"/>
  <c r="U25" i="18"/>
  <c r="T25" i="18"/>
  <c r="X24" i="18"/>
  <c r="W24" i="18"/>
  <c r="U24" i="18"/>
  <c r="T24" i="18"/>
  <c r="X23" i="18"/>
  <c r="W23" i="18"/>
  <c r="U23" i="18"/>
  <c r="T23" i="18"/>
  <c r="X22" i="18"/>
  <c r="W22" i="18"/>
  <c r="U22" i="18"/>
  <c r="T22" i="18"/>
  <c r="X21" i="18"/>
  <c r="W21" i="18"/>
  <c r="U21" i="18"/>
  <c r="T21" i="18"/>
  <c r="X20" i="18"/>
  <c r="W20" i="18"/>
  <c r="U20" i="18"/>
  <c r="T20" i="18"/>
  <c r="X19" i="18"/>
  <c r="W19" i="18"/>
  <c r="U19" i="18"/>
  <c r="T19" i="18"/>
  <c r="X18" i="18"/>
  <c r="W18" i="18"/>
  <c r="U18" i="18"/>
  <c r="T18" i="18"/>
  <c r="X17" i="18"/>
  <c r="W17" i="18"/>
  <c r="U17" i="18"/>
  <c r="T17" i="18"/>
  <c r="X16" i="18"/>
  <c r="W16" i="18"/>
  <c r="U16" i="18"/>
  <c r="T16" i="18"/>
  <c r="X15" i="18"/>
  <c r="W15" i="18"/>
  <c r="U15" i="18"/>
  <c r="T15" i="18"/>
  <c r="X14" i="18"/>
  <c r="W14" i="18"/>
  <c r="U14" i="18"/>
  <c r="T14" i="18"/>
  <c r="X13" i="18"/>
  <c r="W13" i="18"/>
  <c r="U13" i="18"/>
  <c r="T13" i="18"/>
  <c r="X12" i="18"/>
  <c r="W12" i="18"/>
  <c r="U12" i="18"/>
  <c r="T12" i="18"/>
  <c r="X11" i="18"/>
  <c r="W11" i="18"/>
  <c r="U11" i="18"/>
  <c r="T11" i="18"/>
  <c r="X10" i="18"/>
  <c r="W10" i="18"/>
  <c r="U10" i="18"/>
  <c r="T10" i="18"/>
  <c r="X9" i="18"/>
  <c r="W9" i="18"/>
  <c r="U9" i="18"/>
  <c r="T9" i="18"/>
  <c r="X8" i="18"/>
  <c r="W8" i="18"/>
  <c r="U8" i="18"/>
  <c r="T8" i="18"/>
  <c r="X7" i="18"/>
  <c r="W7" i="18"/>
  <c r="U7" i="18"/>
  <c r="T7" i="18"/>
  <c r="X6" i="18"/>
  <c r="W6" i="18"/>
  <c r="U6" i="18"/>
  <c r="T6" i="18"/>
  <c r="X5" i="18"/>
  <c r="W5" i="18"/>
  <c r="U5" i="18"/>
  <c r="T5" i="18"/>
  <c r="X4" i="18"/>
  <c r="W4" i="18"/>
  <c r="U4" i="18"/>
  <c r="T4" i="18"/>
  <c r="BP44" i="2" l="1"/>
  <c r="J45" i="1"/>
  <c r="CV44" i="2" l="1"/>
  <c r="CX44" i="2" s="1"/>
  <c r="BP43" i="2"/>
  <c r="BP42" i="2"/>
  <c r="J41" i="1"/>
  <c r="J42" i="1"/>
  <c r="S78" i="17"/>
  <c r="S79" i="17"/>
  <c r="U79" i="17" s="1"/>
  <c r="J44" i="1"/>
  <c r="BX45" i="2" l="1"/>
  <c r="BX46" i="2"/>
  <c r="U78" i="17"/>
  <c r="CV43" i="2"/>
  <c r="CX43" i="2" s="1"/>
  <c r="CV42" i="2"/>
  <c r="CX42" i="2" s="1"/>
  <c r="BP40" i="2"/>
  <c r="S76" i="17"/>
  <c r="CV40" i="2" l="1"/>
  <c r="CX40" i="2" s="1"/>
  <c r="K463" i="18"/>
  <c r="S36" i="17" s="1"/>
  <c r="U36" i="17" s="1"/>
  <c r="S11" i="17"/>
  <c r="U11" i="17" s="1"/>
  <c r="K467" i="18"/>
  <c r="W187" i="18"/>
  <c r="W188" i="18"/>
  <c r="W189" i="18"/>
  <c r="W190" i="18"/>
  <c r="W191" i="18"/>
  <c r="W192" i="18"/>
  <c r="W193" i="18"/>
  <c r="W194" i="18"/>
  <c r="W195" i="18"/>
  <c r="W196" i="18"/>
  <c r="W197" i="18"/>
  <c r="W200" i="18"/>
  <c r="W201" i="18"/>
  <c r="W202" i="18"/>
  <c r="W203" i="18"/>
  <c r="W205" i="18"/>
  <c r="W206" i="18"/>
  <c r="W207" i="18"/>
  <c r="W208" i="18"/>
  <c r="W209" i="18"/>
  <c r="W210" i="18"/>
  <c r="W211" i="18"/>
  <c r="W212" i="18"/>
  <c r="W213" i="18"/>
  <c r="W214" i="18"/>
  <c r="W215" i="18"/>
  <c r="W216" i="18"/>
  <c r="W217" i="18"/>
  <c r="W218" i="18"/>
  <c r="W219" i="18"/>
  <c r="W220" i="18"/>
  <c r="W221" i="18"/>
  <c r="W222" i="18"/>
  <c r="W223" i="18"/>
  <c r="W224" i="18"/>
  <c r="W225" i="18"/>
  <c r="W226" i="18"/>
  <c r="W227" i="18"/>
  <c r="W228" i="18"/>
  <c r="W229" i="18"/>
  <c r="W230" i="18"/>
  <c r="W231" i="18"/>
  <c r="W232" i="18"/>
  <c r="W233" i="18"/>
  <c r="W234" i="18"/>
  <c r="W235" i="18"/>
  <c r="W236" i="18"/>
  <c r="W237" i="18"/>
  <c r="W238" i="18"/>
  <c r="W239" i="18"/>
  <c r="W240" i="18"/>
  <c r="W241" i="18"/>
  <c r="W242" i="18"/>
  <c r="W243" i="18"/>
  <c r="W244" i="18"/>
  <c r="W245" i="18"/>
  <c r="W246" i="18"/>
  <c r="W247" i="18"/>
  <c r="W248" i="18"/>
  <c r="W249" i="18"/>
  <c r="W250" i="18"/>
  <c r="W251" i="18"/>
  <c r="W252" i="18"/>
  <c r="W253" i="18"/>
  <c r="W254" i="18"/>
  <c r="W255" i="18"/>
  <c r="W256" i="18"/>
  <c r="W257" i="18"/>
  <c r="W258" i="18"/>
  <c r="W259" i="18"/>
  <c r="W260" i="18"/>
  <c r="W261" i="18"/>
  <c r="W262" i="18"/>
  <c r="W263" i="18"/>
  <c r="W264" i="18"/>
  <c r="W265" i="18"/>
  <c r="W266" i="18"/>
  <c r="W267" i="18"/>
  <c r="W268" i="18"/>
  <c r="W269" i="18"/>
  <c r="W270" i="18"/>
  <c r="W271" i="18"/>
  <c r="W272" i="18"/>
  <c r="W273" i="18"/>
  <c r="W274" i="18"/>
  <c r="W275" i="18"/>
  <c r="W276" i="18"/>
  <c r="W277" i="18"/>
  <c r="W278" i="18"/>
  <c r="W279" i="18"/>
  <c r="W280" i="18"/>
  <c r="W281" i="18"/>
  <c r="W282" i="18"/>
  <c r="W283" i="18"/>
  <c r="W284" i="18"/>
  <c r="W285" i="18"/>
  <c r="W286" i="18"/>
  <c r="W287" i="18"/>
  <c r="W288" i="18"/>
  <c r="W289" i="18"/>
  <c r="W290" i="18"/>
  <c r="W291" i="18"/>
  <c r="W292" i="18"/>
  <c r="W293" i="18"/>
  <c r="W294" i="18"/>
  <c r="W295" i="18"/>
  <c r="W296" i="18"/>
  <c r="W297" i="18"/>
  <c r="W298" i="18"/>
  <c r="W299" i="18"/>
  <c r="W300" i="18"/>
  <c r="W301" i="18"/>
  <c r="W302" i="18"/>
  <c r="W303" i="18"/>
  <c r="W304" i="18"/>
  <c r="W305" i="18"/>
  <c r="W306" i="18"/>
  <c r="W307" i="18"/>
  <c r="W308" i="18"/>
  <c r="W309" i="18"/>
  <c r="W310" i="18"/>
  <c r="W311" i="18"/>
  <c r="W312" i="18"/>
  <c r="W313" i="18"/>
  <c r="W314" i="18"/>
  <c r="W315" i="18"/>
  <c r="W316" i="18"/>
  <c r="W317" i="18"/>
  <c r="W318" i="18"/>
  <c r="W319" i="18"/>
  <c r="W320" i="18"/>
  <c r="W321" i="18"/>
  <c r="W322" i="18"/>
  <c r="W323" i="18"/>
  <c r="W324" i="18"/>
  <c r="W325" i="18"/>
  <c r="W326" i="18"/>
  <c r="W327" i="18"/>
  <c r="W328" i="18"/>
  <c r="W329" i="18"/>
  <c r="W330" i="18"/>
  <c r="W331" i="18"/>
  <c r="W332" i="18"/>
  <c r="W333" i="18"/>
  <c r="W334" i="18"/>
  <c r="W335" i="18"/>
  <c r="W336" i="18"/>
  <c r="W337" i="18"/>
  <c r="W338" i="18"/>
  <c r="W339" i="18"/>
  <c r="W340" i="18"/>
  <c r="W341" i="18"/>
  <c r="W342" i="18"/>
  <c r="W343" i="18"/>
  <c r="W344" i="18"/>
  <c r="W345" i="18"/>
  <c r="W346" i="18"/>
  <c r="W347" i="18"/>
  <c r="W348" i="18"/>
  <c r="W349" i="18"/>
  <c r="W350" i="18"/>
  <c r="W351" i="18"/>
  <c r="W352" i="18"/>
  <c r="W353" i="18"/>
  <c r="W354" i="18"/>
  <c r="W355" i="18"/>
  <c r="W356" i="18"/>
  <c r="W357" i="18"/>
  <c r="W358" i="18"/>
  <c r="W359" i="18"/>
  <c r="W360" i="18"/>
  <c r="W361" i="18"/>
  <c r="W362" i="18"/>
  <c r="W363" i="18"/>
  <c r="W364" i="18"/>
  <c r="W365" i="18"/>
  <c r="W366" i="18"/>
  <c r="W367" i="18"/>
  <c r="W368" i="18"/>
  <c r="W96" i="18"/>
  <c r="W97" i="18"/>
  <c r="W98" i="18"/>
  <c r="W99" i="18"/>
  <c r="W100" i="18"/>
  <c r="W101" i="18"/>
  <c r="W102" i="18"/>
  <c r="W103" i="18"/>
  <c r="W104" i="18"/>
  <c r="W105" i="18"/>
  <c r="W106" i="18"/>
  <c r="W107" i="18"/>
  <c r="W108" i="18"/>
  <c r="W109" i="18"/>
  <c r="W110" i="18"/>
  <c r="W111" i="18"/>
  <c r="W112" i="18"/>
  <c r="W113" i="18"/>
  <c r="W114" i="18"/>
  <c r="W115" i="18"/>
  <c r="W116" i="18"/>
  <c r="W117" i="18"/>
  <c r="W118" i="18"/>
  <c r="W119" i="18"/>
  <c r="W120" i="18"/>
  <c r="W121" i="18"/>
  <c r="W122" i="18"/>
  <c r="W123" i="18"/>
  <c r="W124" i="18"/>
  <c r="W125" i="18"/>
  <c r="W126" i="18"/>
  <c r="W127" i="18"/>
  <c r="W128" i="18"/>
  <c r="W129" i="18"/>
  <c r="W130" i="18"/>
  <c r="W131" i="18"/>
  <c r="W132" i="18"/>
  <c r="W133" i="18"/>
  <c r="W134" i="18"/>
  <c r="W135" i="18"/>
  <c r="W136" i="18"/>
  <c r="W137" i="18"/>
  <c r="W138" i="18"/>
  <c r="W139" i="18"/>
  <c r="W140" i="18"/>
  <c r="W141" i="18"/>
  <c r="W142" i="18"/>
  <c r="W143" i="18"/>
  <c r="W144" i="18"/>
  <c r="W145" i="18"/>
  <c r="W146" i="18"/>
  <c r="W147" i="18"/>
  <c r="W148" i="18"/>
  <c r="W149" i="18"/>
  <c r="W150" i="18"/>
  <c r="W151" i="18"/>
  <c r="W152" i="18"/>
  <c r="W153" i="18"/>
  <c r="W154" i="18"/>
  <c r="W156" i="18"/>
  <c r="W157" i="18"/>
  <c r="W158" i="18"/>
  <c r="W159" i="18"/>
  <c r="W160" i="18"/>
  <c r="W161" i="18"/>
  <c r="W162" i="18"/>
  <c r="W163" i="18"/>
  <c r="W164" i="18"/>
  <c r="W165" i="18"/>
  <c r="W166" i="18"/>
  <c r="W167" i="18"/>
  <c r="W168" i="18"/>
  <c r="W169" i="18"/>
  <c r="W170" i="18"/>
  <c r="W171" i="18"/>
  <c r="W172" i="18"/>
  <c r="W173" i="18"/>
  <c r="W174" i="18"/>
  <c r="W175" i="18"/>
  <c r="W176" i="18"/>
  <c r="W177" i="18"/>
  <c r="W178" i="18"/>
  <c r="W179" i="18"/>
  <c r="W180" i="18"/>
  <c r="W181" i="18"/>
  <c r="W182" i="18"/>
  <c r="W183" i="18"/>
  <c r="W184" i="18"/>
  <c r="W185" i="18"/>
  <c r="W186" i="18"/>
  <c r="W370" i="18"/>
  <c r="W371" i="18"/>
  <c r="W372" i="18"/>
  <c r="W373" i="18"/>
  <c r="W374" i="18"/>
  <c r="W375" i="18"/>
  <c r="W376" i="18"/>
  <c r="W377" i="18"/>
  <c r="W378" i="18"/>
  <c r="W379" i="18"/>
  <c r="W380" i="18"/>
  <c r="W381" i="18"/>
  <c r="W382" i="18"/>
  <c r="W383" i="18"/>
  <c r="W384" i="18"/>
  <c r="W385" i="18"/>
  <c r="W386" i="18"/>
  <c r="W387" i="18"/>
  <c r="W388" i="18"/>
  <c r="W389" i="18"/>
  <c r="W390" i="18"/>
  <c r="W391" i="18"/>
  <c r="W392" i="18"/>
  <c r="W393" i="18"/>
  <c r="W394" i="18"/>
  <c r="W395" i="18"/>
  <c r="W396" i="18"/>
  <c r="W397" i="18"/>
  <c r="W398" i="18"/>
  <c r="W399" i="18"/>
  <c r="W400" i="18"/>
  <c r="W401" i="18"/>
  <c r="W402" i="18"/>
  <c r="W403" i="18"/>
  <c r="W404" i="18"/>
  <c r="W405" i="18"/>
  <c r="W406" i="18"/>
  <c r="W407" i="18"/>
  <c r="W408" i="18"/>
  <c r="W409" i="18"/>
  <c r="W410" i="18"/>
  <c r="W411" i="18"/>
  <c r="W412" i="18"/>
  <c r="W413" i="18"/>
  <c r="W414" i="18"/>
  <c r="W415" i="18"/>
  <c r="W416" i="18"/>
  <c r="W417" i="18"/>
  <c r="W418" i="18"/>
  <c r="W419" i="18"/>
  <c r="W420" i="18"/>
  <c r="W421" i="18"/>
  <c r="W422" i="18"/>
  <c r="W423" i="18"/>
  <c r="W424" i="18"/>
  <c r="W425" i="18"/>
  <c r="W426" i="18"/>
  <c r="W427" i="18"/>
  <c r="W428" i="18"/>
  <c r="W429" i="18"/>
  <c r="W430" i="18"/>
  <c r="W431" i="18"/>
  <c r="W432" i="18"/>
  <c r="W433" i="18"/>
  <c r="W434" i="18"/>
  <c r="W435" i="18"/>
  <c r="W436" i="18"/>
  <c r="W437" i="18"/>
  <c r="W438" i="18"/>
  <c r="W439" i="18"/>
  <c r="W440" i="18"/>
  <c r="W441" i="18"/>
  <c r="W442" i="18"/>
  <c r="W443" i="18"/>
  <c r="W444" i="18"/>
  <c r="W445" i="18"/>
  <c r="W446" i="18"/>
  <c r="W447" i="18"/>
  <c r="W448" i="18"/>
  <c r="W449" i="18"/>
  <c r="W450" i="18"/>
  <c r="W451" i="18"/>
  <c r="W452" i="18"/>
  <c r="W453" i="18"/>
  <c r="W454" i="18"/>
  <c r="W455" i="18"/>
  <c r="W456" i="18"/>
  <c r="W457" i="18"/>
  <c r="W458" i="18"/>
  <c r="W459" i="18"/>
  <c r="W460" i="18"/>
  <c r="X96" i="18"/>
  <c r="X97" i="18"/>
  <c r="X98" i="18"/>
  <c r="X99" i="18"/>
  <c r="X100" i="18"/>
  <c r="X101" i="18"/>
  <c r="X102" i="18"/>
  <c r="X103" i="18"/>
  <c r="X104" i="18"/>
  <c r="X105" i="18"/>
  <c r="X106" i="18"/>
  <c r="X107" i="18"/>
  <c r="X108" i="18"/>
  <c r="X109" i="18"/>
  <c r="X110" i="18"/>
  <c r="X111" i="18"/>
  <c r="X112" i="18"/>
  <c r="X113" i="18"/>
  <c r="X114" i="18"/>
  <c r="X115" i="18"/>
  <c r="X116" i="18"/>
  <c r="X117" i="18"/>
  <c r="X118" i="18"/>
  <c r="X119" i="18"/>
  <c r="X120" i="18"/>
  <c r="X121" i="18"/>
  <c r="X122" i="18"/>
  <c r="X123" i="18"/>
  <c r="X124" i="18"/>
  <c r="X125" i="18"/>
  <c r="X126" i="18"/>
  <c r="X127" i="18"/>
  <c r="X128" i="18"/>
  <c r="X129" i="18"/>
  <c r="X130" i="18"/>
  <c r="X131" i="18"/>
  <c r="X132" i="18"/>
  <c r="X133" i="18"/>
  <c r="X134" i="18"/>
  <c r="X135" i="18"/>
  <c r="X136" i="18"/>
  <c r="X137" i="18"/>
  <c r="X138" i="18"/>
  <c r="X139" i="18"/>
  <c r="X140" i="18"/>
  <c r="X141" i="18"/>
  <c r="X142" i="18"/>
  <c r="X143" i="18"/>
  <c r="X144" i="18"/>
  <c r="X145" i="18"/>
  <c r="X146" i="18"/>
  <c r="X147" i="18"/>
  <c r="X148" i="18"/>
  <c r="X149" i="18"/>
  <c r="X150" i="18"/>
  <c r="X151" i="18"/>
  <c r="X152" i="18"/>
  <c r="X153" i="18"/>
  <c r="X154" i="18"/>
  <c r="X156" i="18"/>
  <c r="X157" i="18"/>
  <c r="X158" i="18"/>
  <c r="X159" i="18"/>
  <c r="X160" i="18"/>
  <c r="X161" i="18"/>
  <c r="X162" i="18"/>
  <c r="X163" i="18"/>
  <c r="X164" i="18"/>
  <c r="X165" i="18"/>
  <c r="X166" i="18"/>
  <c r="X167" i="18"/>
  <c r="X168" i="18"/>
  <c r="X169" i="18"/>
  <c r="X170" i="18"/>
  <c r="X171" i="18"/>
  <c r="X172" i="18"/>
  <c r="X173" i="18"/>
  <c r="X174" i="18"/>
  <c r="X175" i="18"/>
  <c r="X176" i="18"/>
  <c r="X177" i="18"/>
  <c r="X178" i="18"/>
  <c r="X179" i="18"/>
  <c r="X180" i="18"/>
  <c r="X181" i="18"/>
  <c r="X182" i="18"/>
  <c r="X183" i="18"/>
  <c r="X184" i="18"/>
  <c r="X185" i="18"/>
  <c r="X186" i="18"/>
  <c r="X187" i="18"/>
  <c r="X188" i="18"/>
  <c r="X189" i="18"/>
  <c r="X190" i="18"/>
  <c r="X191" i="18"/>
  <c r="X192" i="18"/>
  <c r="X193" i="18"/>
  <c r="X194" i="18"/>
  <c r="X195" i="18"/>
  <c r="X196" i="18"/>
  <c r="X197" i="18"/>
  <c r="X200" i="18"/>
  <c r="X201" i="18"/>
  <c r="X202" i="18"/>
  <c r="X203" i="18"/>
  <c r="X205" i="18"/>
  <c r="X206" i="18"/>
  <c r="X207" i="18"/>
  <c r="X208" i="18"/>
  <c r="X209" i="18"/>
  <c r="X210" i="18"/>
  <c r="X211" i="18"/>
  <c r="X212" i="18"/>
  <c r="X213" i="18"/>
  <c r="X214" i="18"/>
  <c r="X215" i="18"/>
  <c r="X216" i="18"/>
  <c r="X217" i="18"/>
  <c r="X218" i="18"/>
  <c r="X219" i="18"/>
  <c r="X220" i="18"/>
  <c r="X221" i="18"/>
  <c r="X222" i="18"/>
  <c r="X223" i="18"/>
  <c r="X224" i="18"/>
  <c r="X225" i="18"/>
  <c r="X226" i="18"/>
  <c r="X227" i="18"/>
  <c r="X228" i="18"/>
  <c r="X229" i="18"/>
  <c r="X230" i="18"/>
  <c r="X231" i="18"/>
  <c r="X232" i="18"/>
  <c r="X233" i="18"/>
  <c r="X234" i="18"/>
  <c r="X235" i="18"/>
  <c r="X236" i="18"/>
  <c r="X237" i="18"/>
  <c r="X238" i="18"/>
  <c r="X239" i="18"/>
  <c r="X240" i="18"/>
  <c r="X241" i="18"/>
  <c r="X242" i="18"/>
  <c r="X243" i="18"/>
  <c r="X244" i="18"/>
  <c r="X245" i="18"/>
  <c r="X246" i="18"/>
  <c r="X247" i="18"/>
  <c r="X248" i="18"/>
  <c r="X249" i="18"/>
  <c r="X250" i="18"/>
  <c r="X251" i="18"/>
  <c r="X252" i="18"/>
  <c r="X253" i="18"/>
  <c r="X254" i="18"/>
  <c r="X255" i="18"/>
  <c r="X256" i="18"/>
  <c r="X257" i="18"/>
  <c r="X258" i="18"/>
  <c r="X259" i="18"/>
  <c r="X260" i="18"/>
  <c r="X261" i="18"/>
  <c r="X262" i="18"/>
  <c r="X263" i="18"/>
  <c r="X264" i="18"/>
  <c r="X265" i="18"/>
  <c r="X266" i="18"/>
  <c r="X267" i="18"/>
  <c r="X268" i="18"/>
  <c r="X269" i="18"/>
  <c r="X270" i="18"/>
  <c r="X271" i="18"/>
  <c r="X272" i="18"/>
  <c r="X273" i="18"/>
  <c r="X274" i="18"/>
  <c r="X275" i="18"/>
  <c r="X276" i="18"/>
  <c r="X277" i="18"/>
  <c r="X278" i="18"/>
  <c r="X279" i="18"/>
  <c r="X280" i="18"/>
  <c r="X281" i="18"/>
  <c r="X282" i="18"/>
  <c r="X283" i="18"/>
  <c r="X284" i="18"/>
  <c r="X285" i="18"/>
  <c r="X286" i="18"/>
  <c r="X287" i="18"/>
  <c r="X288" i="18"/>
  <c r="X289" i="18"/>
  <c r="X290" i="18"/>
  <c r="X291" i="18"/>
  <c r="X292" i="18"/>
  <c r="X293" i="18"/>
  <c r="X294" i="18"/>
  <c r="X295" i="18"/>
  <c r="X296" i="18"/>
  <c r="X297" i="18"/>
  <c r="X298" i="18"/>
  <c r="X299" i="18"/>
  <c r="X300" i="18"/>
  <c r="X301" i="18"/>
  <c r="X302" i="18"/>
  <c r="X303" i="18"/>
  <c r="X304" i="18"/>
  <c r="X305" i="18"/>
  <c r="X306" i="18"/>
  <c r="X307" i="18"/>
  <c r="X308" i="18"/>
  <c r="X309" i="18"/>
  <c r="X310" i="18"/>
  <c r="X311" i="18"/>
  <c r="X312" i="18"/>
  <c r="X313" i="18"/>
  <c r="X314" i="18"/>
  <c r="X315" i="18"/>
  <c r="X316" i="18"/>
  <c r="X317" i="18"/>
  <c r="X318" i="18"/>
  <c r="X319" i="18"/>
  <c r="X320" i="18"/>
  <c r="X321" i="18"/>
  <c r="X322" i="18"/>
  <c r="X323" i="18"/>
  <c r="X324" i="18"/>
  <c r="X325" i="18"/>
  <c r="X326" i="18"/>
  <c r="X327" i="18"/>
  <c r="X328" i="18"/>
  <c r="X329" i="18"/>
  <c r="X330" i="18"/>
  <c r="X331" i="18"/>
  <c r="X332" i="18"/>
  <c r="X333" i="18"/>
  <c r="X334" i="18"/>
  <c r="X335" i="18"/>
  <c r="X336" i="18"/>
  <c r="X337" i="18"/>
  <c r="X338" i="18"/>
  <c r="X339" i="18"/>
  <c r="X340" i="18"/>
  <c r="X341" i="18"/>
  <c r="X342" i="18"/>
  <c r="X343" i="18"/>
  <c r="X344" i="18"/>
  <c r="X345" i="18"/>
  <c r="X346" i="18"/>
  <c r="X347" i="18"/>
  <c r="X348" i="18"/>
  <c r="X349" i="18"/>
  <c r="X350" i="18"/>
  <c r="X351" i="18"/>
  <c r="X352" i="18"/>
  <c r="X353" i="18"/>
  <c r="X354" i="18"/>
  <c r="X355" i="18"/>
  <c r="X356" i="18"/>
  <c r="X357" i="18"/>
  <c r="X358" i="18"/>
  <c r="X359" i="18"/>
  <c r="X360" i="18"/>
  <c r="X361" i="18"/>
  <c r="X362" i="18"/>
  <c r="X363" i="18"/>
  <c r="X364" i="18"/>
  <c r="X365" i="18"/>
  <c r="X366" i="18"/>
  <c r="X367" i="18"/>
  <c r="X368" i="18"/>
  <c r="X370" i="18"/>
  <c r="X371" i="18"/>
  <c r="X372" i="18"/>
  <c r="X373" i="18"/>
  <c r="X374" i="18"/>
  <c r="X375" i="18"/>
  <c r="X376" i="18"/>
  <c r="X377" i="18"/>
  <c r="X378" i="18"/>
  <c r="X379" i="18"/>
  <c r="X380" i="18"/>
  <c r="X381" i="18"/>
  <c r="X382" i="18"/>
  <c r="X383" i="18"/>
  <c r="X384" i="18"/>
  <c r="X385" i="18"/>
  <c r="X386" i="18"/>
  <c r="X387" i="18"/>
  <c r="X388" i="18"/>
  <c r="X389" i="18"/>
  <c r="X390" i="18"/>
  <c r="X391" i="18"/>
  <c r="X392" i="18"/>
  <c r="X393" i="18"/>
  <c r="X394" i="18"/>
  <c r="X395" i="18"/>
  <c r="X396" i="18"/>
  <c r="X397" i="18"/>
  <c r="X398" i="18"/>
  <c r="X399" i="18"/>
  <c r="X400" i="18"/>
  <c r="X401" i="18"/>
  <c r="X402" i="18"/>
  <c r="X403" i="18"/>
  <c r="X404" i="18"/>
  <c r="X405" i="18"/>
  <c r="X406" i="18"/>
  <c r="X407" i="18"/>
  <c r="X408" i="18"/>
  <c r="X409" i="18"/>
  <c r="X410" i="18"/>
  <c r="X411" i="18"/>
  <c r="X412" i="18"/>
  <c r="X413" i="18"/>
  <c r="X414" i="18"/>
  <c r="X415" i="18"/>
  <c r="X416" i="18"/>
  <c r="X417" i="18"/>
  <c r="X418" i="18"/>
  <c r="X419" i="18"/>
  <c r="X420" i="18"/>
  <c r="X421" i="18"/>
  <c r="X422" i="18"/>
  <c r="X423" i="18"/>
  <c r="X424" i="18"/>
  <c r="X425" i="18"/>
  <c r="X426" i="18"/>
  <c r="X427" i="18"/>
  <c r="X428" i="18"/>
  <c r="X429" i="18"/>
  <c r="X430" i="18"/>
  <c r="X431" i="18"/>
  <c r="X432" i="18"/>
  <c r="X433" i="18"/>
  <c r="X434" i="18"/>
  <c r="X435" i="18"/>
  <c r="X436" i="18"/>
  <c r="X437" i="18"/>
  <c r="X438" i="18"/>
  <c r="X439" i="18"/>
  <c r="X440" i="18"/>
  <c r="X441" i="18"/>
  <c r="X442" i="18"/>
  <c r="X443" i="18"/>
  <c r="X444" i="18"/>
  <c r="X445" i="18"/>
  <c r="X446" i="18"/>
  <c r="X447" i="18"/>
  <c r="X448" i="18"/>
  <c r="X449" i="18"/>
  <c r="X450" i="18"/>
  <c r="X451" i="18"/>
  <c r="X452" i="18"/>
  <c r="X453" i="18"/>
  <c r="X454" i="18"/>
  <c r="X455" i="18"/>
  <c r="X456" i="18"/>
  <c r="X457" i="18"/>
  <c r="X458" i="18"/>
  <c r="X459" i="18"/>
  <c r="X460" i="18"/>
  <c r="S12" i="17"/>
  <c r="U12" i="17" s="1"/>
  <c r="U187" i="18"/>
  <c r="U188" i="18"/>
  <c r="U189" i="18"/>
  <c r="U190" i="18"/>
  <c r="U191" i="18"/>
  <c r="U192" i="18"/>
  <c r="U193" i="18"/>
  <c r="U194" i="18"/>
  <c r="U195" i="18"/>
  <c r="U196" i="18"/>
  <c r="U197" i="18"/>
  <c r="U200" i="18"/>
  <c r="U201" i="18"/>
  <c r="U206" i="18"/>
  <c r="U207" i="18"/>
  <c r="U208" i="18"/>
  <c r="U209" i="18"/>
  <c r="U210" i="18"/>
  <c r="U211" i="18"/>
  <c r="U212" i="18"/>
  <c r="U213" i="18"/>
  <c r="U214" i="18"/>
  <c r="U215" i="18"/>
  <c r="U216" i="18"/>
  <c r="U217" i="18"/>
  <c r="U218" i="18"/>
  <c r="U219" i="18"/>
  <c r="U220" i="18"/>
  <c r="U221" i="18"/>
  <c r="U222" i="18"/>
  <c r="U223" i="18"/>
  <c r="U224" i="18"/>
  <c r="U225" i="18"/>
  <c r="U226" i="18"/>
  <c r="U227" i="18"/>
  <c r="U228" i="18"/>
  <c r="U229" i="18"/>
  <c r="U230" i="18"/>
  <c r="U231" i="18"/>
  <c r="U232" i="18"/>
  <c r="U233" i="18"/>
  <c r="U234" i="18"/>
  <c r="U235" i="18"/>
  <c r="U236" i="18"/>
  <c r="U237" i="18"/>
  <c r="U238" i="18"/>
  <c r="U239" i="18"/>
  <c r="U240" i="18"/>
  <c r="U241" i="18"/>
  <c r="U242" i="18"/>
  <c r="U243" i="18"/>
  <c r="U244" i="18"/>
  <c r="U245" i="18"/>
  <c r="U246" i="18"/>
  <c r="U247" i="18"/>
  <c r="U248" i="18"/>
  <c r="U249" i="18"/>
  <c r="U250" i="18"/>
  <c r="U251" i="18"/>
  <c r="U252" i="18"/>
  <c r="U253" i="18"/>
  <c r="U254" i="18"/>
  <c r="U255" i="18"/>
  <c r="U256" i="18"/>
  <c r="U257" i="18"/>
  <c r="U258" i="18"/>
  <c r="U259" i="18"/>
  <c r="U260" i="18"/>
  <c r="U261" i="18"/>
  <c r="U262" i="18"/>
  <c r="U263" i="18"/>
  <c r="U264" i="18"/>
  <c r="U265" i="18"/>
  <c r="U266" i="18"/>
  <c r="U267" i="18"/>
  <c r="U268" i="18"/>
  <c r="U269" i="18"/>
  <c r="U270" i="18"/>
  <c r="U271" i="18"/>
  <c r="U272" i="18"/>
  <c r="U273" i="18"/>
  <c r="U274" i="18"/>
  <c r="U275" i="18"/>
  <c r="U276" i="18"/>
  <c r="U277" i="18"/>
  <c r="U278" i="18"/>
  <c r="U279" i="18"/>
  <c r="U280" i="18"/>
  <c r="U281" i="18"/>
  <c r="U282" i="18"/>
  <c r="U283" i="18"/>
  <c r="U284" i="18"/>
  <c r="U285" i="18"/>
  <c r="U286" i="18"/>
  <c r="U287" i="18"/>
  <c r="U288" i="18"/>
  <c r="U289" i="18"/>
  <c r="U290" i="18"/>
  <c r="U291" i="18"/>
  <c r="U292" i="18"/>
  <c r="U293" i="18"/>
  <c r="U294" i="18"/>
  <c r="U295" i="18"/>
  <c r="U296" i="18"/>
  <c r="U297" i="18"/>
  <c r="U298" i="18"/>
  <c r="U299" i="18"/>
  <c r="U300" i="18"/>
  <c r="U301" i="18"/>
  <c r="U302" i="18"/>
  <c r="U303" i="18"/>
  <c r="U304" i="18"/>
  <c r="U305" i="18"/>
  <c r="U306" i="18"/>
  <c r="U307" i="18"/>
  <c r="U308" i="18"/>
  <c r="U309" i="18"/>
  <c r="U310" i="18"/>
  <c r="U311" i="18"/>
  <c r="U312" i="18"/>
  <c r="U313" i="18"/>
  <c r="U314" i="18"/>
  <c r="U315" i="18"/>
  <c r="U316" i="18"/>
  <c r="U317" i="18"/>
  <c r="U318" i="18"/>
  <c r="U319" i="18"/>
  <c r="U320" i="18"/>
  <c r="U321" i="18"/>
  <c r="U322" i="18"/>
  <c r="U323" i="18"/>
  <c r="U324" i="18"/>
  <c r="U325" i="18"/>
  <c r="U326" i="18"/>
  <c r="U327" i="18"/>
  <c r="U328" i="18"/>
  <c r="U329" i="18"/>
  <c r="U330" i="18"/>
  <c r="U331" i="18"/>
  <c r="U332" i="18"/>
  <c r="U333" i="18"/>
  <c r="U334" i="18"/>
  <c r="U335" i="18"/>
  <c r="U336" i="18"/>
  <c r="U337" i="18"/>
  <c r="U338" i="18"/>
  <c r="U339" i="18"/>
  <c r="U340" i="18"/>
  <c r="U341" i="18"/>
  <c r="U342" i="18"/>
  <c r="U343" i="18"/>
  <c r="U344" i="18"/>
  <c r="U345" i="18"/>
  <c r="U346" i="18"/>
  <c r="U347" i="18"/>
  <c r="U348" i="18"/>
  <c r="U349" i="18"/>
  <c r="U350" i="18"/>
  <c r="U351" i="18"/>
  <c r="U352" i="18"/>
  <c r="U353" i="18"/>
  <c r="U354" i="18"/>
  <c r="U355" i="18"/>
  <c r="U356" i="18"/>
  <c r="U357" i="18"/>
  <c r="U358" i="18"/>
  <c r="U359" i="18"/>
  <c r="U360" i="18"/>
  <c r="U361" i="18"/>
  <c r="U362" i="18"/>
  <c r="U363" i="18"/>
  <c r="U364" i="18"/>
  <c r="U365" i="18"/>
  <c r="U366" i="18"/>
  <c r="U367" i="18"/>
  <c r="U368" i="18"/>
  <c r="T187" i="18"/>
  <c r="T188" i="18"/>
  <c r="T189" i="18"/>
  <c r="T190" i="18"/>
  <c r="T191" i="18"/>
  <c r="T192" i="18"/>
  <c r="T193" i="18"/>
  <c r="T194" i="18"/>
  <c r="T195" i="18"/>
  <c r="T196" i="18"/>
  <c r="T197" i="18"/>
  <c r="T200" i="18"/>
  <c r="T201" i="18"/>
  <c r="T206" i="18"/>
  <c r="T207" i="18"/>
  <c r="T208" i="18"/>
  <c r="T209" i="18"/>
  <c r="T210" i="18"/>
  <c r="T211" i="18"/>
  <c r="T212" i="18"/>
  <c r="T213" i="18"/>
  <c r="T214" i="18"/>
  <c r="T215" i="18"/>
  <c r="T216" i="18"/>
  <c r="T217" i="18"/>
  <c r="T218" i="18"/>
  <c r="T219" i="18"/>
  <c r="T220" i="18"/>
  <c r="T221" i="18"/>
  <c r="T222" i="18"/>
  <c r="T223" i="18"/>
  <c r="T224" i="18"/>
  <c r="T225" i="18"/>
  <c r="T226" i="18"/>
  <c r="T227" i="18"/>
  <c r="T228" i="18"/>
  <c r="T229" i="18"/>
  <c r="T230" i="18"/>
  <c r="T231" i="18"/>
  <c r="T232" i="18"/>
  <c r="T233" i="18"/>
  <c r="T234" i="18"/>
  <c r="T235" i="18"/>
  <c r="T236" i="18"/>
  <c r="T237" i="18"/>
  <c r="T238" i="18"/>
  <c r="T239" i="18"/>
  <c r="T240" i="18"/>
  <c r="T241" i="18"/>
  <c r="T242" i="18"/>
  <c r="T243" i="18"/>
  <c r="T244" i="18"/>
  <c r="T245" i="18"/>
  <c r="T246" i="18"/>
  <c r="T247" i="18"/>
  <c r="T248" i="18"/>
  <c r="T249" i="18"/>
  <c r="T250" i="18"/>
  <c r="T251" i="18"/>
  <c r="T252" i="18"/>
  <c r="T253" i="18"/>
  <c r="T254" i="18"/>
  <c r="T255" i="18"/>
  <c r="T256" i="18"/>
  <c r="T257" i="18"/>
  <c r="T258" i="18"/>
  <c r="T259" i="18"/>
  <c r="T260" i="18"/>
  <c r="T261" i="18"/>
  <c r="T262" i="18"/>
  <c r="T263" i="18"/>
  <c r="T264" i="18"/>
  <c r="T265" i="18"/>
  <c r="T266" i="18"/>
  <c r="T267" i="18"/>
  <c r="T268" i="18"/>
  <c r="T269" i="18"/>
  <c r="T270" i="18"/>
  <c r="T271" i="18"/>
  <c r="T272" i="18"/>
  <c r="T273" i="18"/>
  <c r="T274" i="18"/>
  <c r="T275" i="18"/>
  <c r="T276" i="18"/>
  <c r="T277" i="18"/>
  <c r="T278" i="18"/>
  <c r="T279" i="18"/>
  <c r="T280" i="18"/>
  <c r="T281" i="18"/>
  <c r="T282" i="18"/>
  <c r="T283" i="18"/>
  <c r="T284" i="18"/>
  <c r="T285" i="18"/>
  <c r="T286" i="18"/>
  <c r="T287" i="18"/>
  <c r="T288" i="18"/>
  <c r="T289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345" i="18"/>
  <c r="T346" i="18"/>
  <c r="T347" i="18"/>
  <c r="T348" i="18"/>
  <c r="T349" i="18"/>
  <c r="T350" i="18"/>
  <c r="T351" i="18"/>
  <c r="T352" i="18"/>
  <c r="T353" i="18"/>
  <c r="T354" i="18"/>
  <c r="T355" i="18"/>
  <c r="T356" i="18"/>
  <c r="T357" i="18"/>
  <c r="T358" i="18"/>
  <c r="T359" i="18"/>
  <c r="T360" i="18"/>
  <c r="T361" i="18"/>
  <c r="T362" i="18"/>
  <c r="T363" i="18"/>
  <c r="T364" i="18"/>
  <c r="T365" i="18"/>
  <c r="T366" i="18"/>
  <c r="T367" i="18"/>
  <c r="T368" i="18"/>
  <c r="S10" i="17"/>
  <c r="U10" i="17" s="1"/>
  <c r="L467" i="18"/>
  <c r="J467" i="18"/>
  <c r="S38" i="17" s="1"/>
  <c r="U38" i="17" s="1"/>
  <c r="H467" i="18"/>
  <c r="S35" i="17"/>
  <c r="U35" i="17" s="1"/>
  <c r="F467" i="18"/>
  <c r="L463" i="18"/>
  <c r="S37" i="17" s="1"/>
  <c r="U37" i="17" s="1"/>
  <c r="S7" i="17"/>
  <c r="S6" i="17"/>
  <c r="S5" i="17"/>
  <c r="S48" i="17"/>
  <c r="S49" i="17"/>
  <c r="S50" i="17"/>
  <c r="S51" i="17"/>
  <c r="S52" i="17"/>
  <c r="S53" i="17"/>
  <c r="S54" i="17"/>
  <c r="S55" i="17"/>
  <c r="S56" i="17"/>
  <c r="S57" i="17"/>
  <c r="S59" i="17"/>
  <c r="S60" i="17"/>
  <c r="S61" i="17"/>
  <c r="S62" i="17"/>
  <c r="S63" i="17"/>
  <c r="S64" i="17"/>
  <c r="S65" i="17"/>
  <c r="S66" i="17"/>
  <c r="S67" i="17"/>
  <c r="S69" i="17"/>
  <c r="S70" i="17"/>
  <c r="S71" i="17"/>
  <c r="S72" i="17"/>
  <c r="S73" i="17"/>
  <c r="S74" i="17"/>
  <c r="S75" i="17"/>
  <c r="U75" i="17" s="1"/>
  <c r="S77" i="17"/>
  <c r="U77" i="17" s="1"/>
  <c r="B2" i="2"/>
  <c r="U96" i="18"/>
  <c r="U97" i="18"/>
  <c r="U98" i="18"/>
  <c r="U99" i="18"/>
  <c r="U100" i="18"/>
  <c r="U101" i="18"/>
  <c r="U102" i="18"/>
  <c r="U103" i="18"/>
  <c r="U104" i="18"/>
  <c r="U105" i="18"/>
  <c r="U106" i="18"/>
  <c r="U107" i="18"/>
  <c r="U108" i="18"/>
  <c r="U109" i="18"/>
  <c r="U110" i="18"/>
  <c r="U111" i="18"/>
  <c r="U112" i="18"/>
  <c r="U113" i="18"/>
  <c r="U114" i="18"/>
  <c r="U115" i="18"/>
  <c r="U116" i="18"/>
  <c r="U117" i="18"/>
  <c r="U118" i="18"/>
  <c r="U119" i="18"/>
  <c r="U120" i="18"/>
  <c r="U121" i="18"/>
  <c r="U122" i="18"/>
  <c r="U123" i="18"/>
  <c r="U124" i="18"/>
  <c r="U125" i="18"/>
  <c r="U126" i="18"/>
  <c r="U127" i="18"/>
  <c r="U128" i="18"/>
  <c r="U129" i="18"/>
  <c r="U130" i="18"/>
  <c r="U131" i="18"/>
  <c r="U132" i="18"/>
  <c r="U133" i="18"/>
  <c r="U134" i="18"/>
  <c r="U135" i="18"/>
  <c r="U136" i="18"/>
  <c r="U137" i="18"/>
  <c r="U138" i="18"/>
  <c r="U139" i="18"/>
  <c r="U140" i="18"/>
  <c r="U141" i="18"/>
  <c r="U142" i="18"/>
  <c r="U143" i="18"/>
  <c r="U144" i="18"/>
  <c r="U145" i="18"/>
  <c r="U146" i="18"/>
  <c r="U147" i="18"/>
  <c r="U148" i="18"/>
  <c r="U149" i="18"/>
  <c r="U150" i="18"/>
  <c r="U151" i="18"/>
  <c r="U152" i="18"/>
  <c r="U153" i="18"/>
  <c r="U154" i="18"/>
  <c r="U156" i="18"/>
  <c r="U157" i="18"/>
  <c r="U158" i="18"/>
  <c r="U159" i="18"/>
  <c r="U160" i="18"/>
  <c r="U161" i="18"/>
  <c r="U162" i="18"/>
  <c r="U163" i="18"/>
  <c r="U164" i="18"/>
  <c r="U165" i="18"/>
  <c r="U166" i="18"/>
  <c r="U167" i="18"/>
  <c r="U168" i="18"/>
  <c r="U169" i="18"/>
  <c r="U170" i="18"/>
  <c r="U171" i="18"/>
  <c r="U172" i="18"/>
  <c r="U173" i="18"/>
  <c r="U174" i="18"/>
  <c r="U175" i="18"/>
  <c r="U176" i="18"/>
  <c r="U177" i="18"/>
  <c r="U178" i="18"/>
  <c r="U179" i="18"/>
  <c r="U180" i="18"/>
  <c r="U181" i="18"/>
  <c r="U182" i="18"/>
  <c r="U183" i="18"/>
  <c r="U184" i="18"/>
  <c r="U185" i="18"/>
  <c r="U186" i="18"/>
  <c r="U370" i="18"/>
  <c r="U371" i="18"/>
  <c r="U372" i="18"/>
  <c r="U373" i="18"/>
  <c r="U374" i="18"/>
  <c r="U375" i="18"/>
  <c r="U376" i="18"/>
  <c r="U377" i="18"/>
  <c r="U378" i="18"/>
  <c r="U379" i="18"/>
  <c r="U380" i="18"/>
  <c r="U381" i="18"/>
  <c r="U382" i="18"/>
  <c r="U383" i="18"/>
  <c r="U384" i="18"/>
  <c r="U385" i="18"/>
  <c r="U386" i="18"/>
  <c r="U387" i="18"/>
  <c r="U388" i="18"/>
  <c r="U389" i="18"/>
  <c r="U390" i="18"/>
  <c r="U391" i="18"/>
  <c r="U392" i="18"/>
  <c r="U393" i="18"/>
  <c r="U394" i="18"/>
  <c r="U395" i="18"/>
  <c r="U396" i="18"/>
  <c r="U397" i="18"/>
  <c r="U398" i="18"/>
  <c r="U399" i="18"/>
  <c r="U400" i="18"/>
  <c r="U401" i="18"/>
  <c r="U402" i="18"/>
  <c r="U403" i="18"/>
  <c r="U404" i="18"/>
  <c r="U405" i="18"/>
  <c r="U406" i="18"/>
  <c r="U407" i="18"/>
  <c r="U408" i="18"/>
  <c r="U409" i="18"/>
  <c r="U410" i="18"/>
  <c r="U411" i="18"/>
  <c r="U412" i="18"/>
  <c r="U413" i="18"/>
  <c r="U414" i="18"/>
  <c r="U415" i="18"/>
  <c r="U416" i="18"/>
  <c r="U417" i="18"/>
  <c r="U418" i="18"/>
  <c r="U419" i="18"/>
  <c r="U420" i="18"/>
  <c r="U421" i="18"/>
  <c r="U422" i="18"/>
  <c r="U423" i="18"/>
  <c r="U424" i="18"/>
  <c r="U425" i="18"/>
  <c r="U426" i="18"/>
  <c r="U427" i="18"/>
  <c r="U428" i="18"/>
  <c r="U429" i="18"/>
  <c r="U430" i="18"/>
  <c r="U431" i="18"/>
  <c r="U432" i="18"/>
  <c r="U433" i="18"/>
  <c r="U434" i="18"/>
  <c r="U435" i="18"/>
  <c r="U436" i="18"/>
  <c r="U437" i="18"/>
  <c r="U438" i="18"/>
  <c r="U439" i="18"/>
  <c r="U440" i="18"/>
  <c r="U441" i="18"/>
  <c r="U442" i="18"/>
  <c r="U443" i="18"/>
  <c r="U444" i="18"/>
  <c r="U445" i="18"/>
  <c r="U446" i="18"/>
  <c r="U447" i="18"/>
  <c r="U448" i="18"/>
  <c r="U449" i="18"/>
  <c r="U450" i="18"/>
  <c r="U451" i="18"/>
  <c r="U452" i="18"/>
  <c r="U453" i="18"/>
  <c r="U454" i="18"/>
  <c r="U455" i="18"/>
  <c r="U456" i="18"/>
  <c r="U457" i="18"/>
  <c r="U458" i="18"/>
  <c r="U459" i="18"/>
  <c r="U460" i="18"/>
  <c r="T96" i="18"/>
  <c r="T97" i="18"/>
  <c r="T98" i="18"/>
  <c r="T99" i="18"/>
  <c r="T100" i="18"/>
  <c r="T101" i="18"/>
  <c r="T102" i="18"/>
  <c r="T103" i="18"/>
  <c r="T104" i="18"/>
  <c r="T105" i="18"/>
  <c r="T106" i="18"/>
  <c r="T107" i="18"/>
  <c r="T108" i="18"/>
  <c r="T109" i="18"/>
  <c r="T110" i="18"/>
  <c r="T111" i="18"/>
  <c r="T112" i="18"/>
  <c r="T113" i="18"/>
  <c r="T114" i="18"/>
  <c r="T115" i="18"/>
  <c r="T116" i="18"/>
  <c r="T117" i="18"/>
  <c r="T118" i="18"/>
  <c r="T119" i="18"/>
  <c r="T120" i="18"/>
  <c r="T121" i="18"/>
  <c r="T122" i="18"/>
  <c r="T123" i="18"/>
  <c r="T124" i="18"/>
  <c r="T125" i="18"/>
  <c r="T126" i="18"/>
  <c r="T127" i="18"/>
  <c r="T128" i="18"/>
  <c r="T129" i="18"/>
  <c r="T130" i="18"/>
  <c r="T131" i="18"/>
  <c r="T132" i="18"/>
  <c r="T133" i="18"/>
  <c r="T134" i="18"/>
  <c r="T135" i="18"/>
  <c r="T136" i="18"/>
  <c r="T137" i="18"/>
  <c r="T138" i="18"/>
  <c r="T139" i="18"/>
  <c r="T140" i="18"/>
  <c r="T141" i="18"/>
  <c r="T142" i="18"/>
  <c r="T143" i="18"/>
  <c r="T144" i="18"/>
  <c r="T145" i="18"/>
  <c r="T146" i="18"/>
  <c r="T147" i="18"/>
  <c r="T148" i="18"/>
  <c r="T149" i="18"/>
  <c r="T150" i="18"/>
  <c r="T151" i="18"/>
  <c r="T152" i="18"/>
  <c r="T153" i="18"/>
  <c r="T154" i="18"/>
  <c r="T156" i="18"/>
  <c r="T157" i="18"/>
  <c r="T158" i="18"/>
  <c r="T159" i="18"/>
  <c r="T160" i="18"/>
  <c r="T161" i="18"/>
  <c r="T162" i="18"/>
  <c r="T163" i="18"/>
  <c r="T164" i="18"/>
  <c r="T165" i="18"/>
  <c r="T166" i="18"/>
  <c r="T167" i="18"/>
  <c r="T168" i="18"/>
  <c r="T169" i="18"/>
  <c r="T170" i="18"/>
  <c r="T171" i="18"/>
  <c r="T172" i="18"/>
  <c r="T173" i="18"/>
  <c r="T174" i="18"/>
  <c r="T175" i="18"/>
  <c r="T176" i="18"/>
  <c r="T177" i="18"/>
  <c r="T178" i="18"/>
  <c r="T179" i="18"/>
  <c r="T180" i="18"/>
  <c r="T181" i="18"/>
  <c r="T182" i="18"/>
  <c r="T183" i="18"/>
  <c r="T184" i="18"/>
  <c r="T185" i="18"/>
  <c r="T186" i="18"/>
  <c r="T370" i="18"/>
  <c r="T371" i="18"/>
  <c r="T372" i="18"/>
  <c r="T373" i="18"/>
  <c r="T374" i="18"/>
  <c r="T375" i="18"/>
  <c r="T376" i="18"/>
  <c r="T377" i="18"/>
  <c r="T378" i="18"/>
  <c r="T379" i="18"/>
  <c r="T380" i="18"/>
  <c r="T381" i="18"/>
  <c r="T382" i="18"/>
  <c r="T383" i="18"/>
  <c r="T384" i="18"/>
  <c r="T385" i="18"/>
  <c r="T386" i="18"/>
  <c r="T387" i="18"/>
  <c r="T388" i="18"/>
  <c r="T389" i="18"/>
  <c r="T390" i="18"/>
  <c r="T391" i="18"/>
  <c r="T392" i="18"/>
  <c r="T393" i="18"/>
  <c r="T394" i="18"/>
  <c r="T395" i="18"/>
  <c r="T396" i="18"/>
  <c r="T397" i="18"/>
  <c r="T398" i="18"/>
  <c r="T399" i="18"/>
  <c r="T400" i="18"/>
  <c r="T401" i="18"/>
  <c r="T402" i="18"/>
  <c r="T403" i="18"/>
  <c r="T404" i="18"/>
  <c r="T405" i="18"/>
  <c r="T406" i="18"/>
  <c r="T407" i="18"/>
  <c r="T408" i="18"/>
  <c r="T409" i="18"/>
  <c r="T410" i="18"/>
  <c r="T411" i="18"/>
  <c r="T412" i="18"/>
  <c r="T413" i="18"/>
  <c r="T414" i="18"/>
  <c r="T415" i="18"/>
  <c r="T416" i="18"/>
  <c r="T417" i="18"/>
  <c r="T418" i="18"/>
  <c r="T419" i="18"/>
  <c r="T420" i="18"/>
  <c r="T421" i="18"/>
  <c r="T422" i="18"/>
  <c r="T423" i="18"/>
  <c r="T424" i="18"/>
  <c r="T425" i="18"/>
  <c r="T426" i="18"/>
  <c r="T427" i="18"/>
  <c r="T428" i="18"/>
  <c r="T429" i="18"/>
  <c r="T430" i="18"/>
  <c r="T431" i="18"/>
  <c r="T432" i="18"/>
  <c r="T433" i="18"/>
  <c r="T434" i="18"/>
  <c r="T435" i="18"/>
  <c r="T436" i="18"/>
  <c r="T437" i="18"/>
  <c r="T438" i="18"/>
  <c r="T439" i="18"/>
  <c r="T440" i="18"/>
  <c r="T441" i="18"/>
  <c r="T442" i="18"/>
  <c r="T443" i="18"/>
  <c r="T444" i="18"/>
  <c r="T445" i="18"/>
  <c r="T446" i="18"/>
  <c r="T447" i="18"/>
  <c r="T448" i="18"/>
  <c r="T449" i="18"/>
  <c r="T450" i="18"/>
  <c r="T451" i="18"/>
  <c r="T452" i="18"/>
  <c r="T453" i="18"/>
  <c r="T454" i="18"/>
  <c r="T455" i="18"/>
  <c r="T456" i="18"/>
  <c r="T457" i="18"/>
  <c r="T458" i="18"/>
  <c r="T459" i="18"/>
  <c r="T460" i="18"/>
  <c r="AD417" i="17"/>
  <c r="E467" i="18"/>
  <c r="BP11" i="2"/>
  <c r="BP12" i="2"/>
  <c r="BP13" i="2"/>
  <c r="BP14" i="2"/>
  <c r="BX11" i="2" s="1"/>
  <c r="BP15" i="2"/>
  <c r="BP16" i="2"/>
  <c r="BP17" i="2"/>
  <c r="BP18" i="2"/>
  <c r="BP19" i="2"/>
  <c r="BP20" i="2"/>
  <c r="BP22" i="2"/>
  <c r="BP23" i="2"/>
  <c r="BP24" i="2"/>
  <c r="BP25" i="2"/>
  <c r="BP26" i="2"/>
  <c r="BP27" i="2"/>
  <c r="BP28" i="2"/>
  <c r="BP29" i="2"/>
  <c r="BP30" i="2"/>
  <c r="BP31" i="2"/>
  <c r="BP33" i="2"/>
  <c r="BP34" i="2"/>
  <c r="BP35" i="2"/>
  <c r="BP36" i="2"/>
  <c r="BP37" i="2"/>
  <c r="BP38" i="2"/>
  <c r="BP39" i="2"/>
  <c r="BP41" i="2"/>
  <c r="BX44" i="2" s="1"/>
  <c r="J40" i="1"/>
  <c r="J12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0" i="1"/>
  <c r="J31" i="1"/>
  <c r="J32" i="1"/>
  <c r="J34" i="1"/>
  <c r="J35" i="1"/>
  <c r="J36" i="1"/>
  <c r="J37" i="1"/>
  <c r="J38" i="1"/>
  <c r="J39" i="1"/>
  <c r="J11" i="1"/>
  <c r="BX32" i="2" l="1"/>
  <c r="BX36" i="2"/>
  <c r="BX31" i="2"/>
  <c r="BX35" i="2"/>
  <c r="X463" i="18"/>
  <c r="X467" i="18"/>
  <c r="X482" i="18" s="1"/>
  <c r="T463" i="18"/>
  <c r="T467" i="18"/>
  <c r="T482" i="18" s="1"/>
  <c r="U463" i="18"/>
  <c r="U467" i="18"/>
  <c r="W467" i="18"/>
  <c r="W482" i="18" s="1"/>
  <c r="W463" i="18"/>
  <c r="BX10" i="2"/>
  <c r="BX20" i="2"/>
  <c r="BX43" i="2"/>
  <c r="BX14" i="2"/>
  <c r="BX38" i="2"/>
  <c r="T474" i="18"/>
  <c r="T473" i="18" s="1"/>
  <c r="S93" i="17" s="1"/>
  <c r="BX17" i="2"/>
  <c r="BX25" i="2"/>
  <c r="BX23" i="2"/>
  <c r="BX13" i="2"/>
  <c r="BX33" i="2"/>
  <c r="BX40" i="2"/>
  <c r="BX42" i="2"/>
  <c r="BX37" i="2"/>
  <c r="BX47" i="2"/>
  <c r="BX41" i="2"/>
  <c r="BQ46" i="2"/>
  <c r="BQ47" i="2"/>
  <c r="J9" i="1"/>
  <c r="K9" i="1"/>
  <c r="BX28" i="2"/>
  <c r="BX16" i="2"/>
  <c r="BX30" i="2"/>
  <c r="BX34" i="2"/>
  <c r="BX21" i="2"/>
  <c r="BX12" i="2"/>
  <c r="BX22" i="2"/>
  <c r="BX24" i="2"/>
  <c r="BX29" i="2"/>
  <c r="BX27" i="2"/>
  <c r="BX39" i="2"/>
  <c r="BX15" i="2"/>
  <c r="BX18" i="2"/>
  <c r="BX19" i="2"/>
  <c r="X474" i="18"/>
  <c r="U478" i="18"/>
  <c r="U477" i="18" s="1"/>
  <c r="S100" i="17" s="1"/>
  <c r="W478" i="18"/>
  <c r="W477" i="18" s="1"/>
  <c r="T477" i="18"/>
  <c r="S98" i="17" s="1"/>
  <c r="X478" i="18"/>
  <c r="X477" i="18" s="1"/>
  <c r="BQ40" i="2"/>
  <c r="BQ21" i="2"/>
  <c r="U74" i="17"/>
  <c r="BQ39" i="2"/>
  <c r="U66" i="17"/>
  <c r="BQ30" i="2"/>
  <c r="U58" i="17"/>
  <c r="BQ22" i="2"/>
  <c r="U73" i="17"/>
  <c r="BQ38" i="2"/>
  <c r="U69" i="17"/>
  <c r="BQ34" i="2"/>
  <c r="U65" i="17"/>
  <c r="BQ29" i="2"/>
  <c r="U61" i="17"/>
  <c r="BQ25" i="2"/>
  <c r="U57" i="17"/>
  <c r="BQ20" i="2"/>
  <c r="U53" i="17"/>
  <c r="BQ16" i="2"/>
  <c r="U49" i="17"/>
  <c r="BQ12" i="2"/>
  <c r="U54" i="17"/>
  <c r="BQ17" i="2"/>
  <c r="BQ45" i="2"/>
  <c r="BQ44" i="2"/>
  <c r="BQ42" i="2"/>
  <c r="BQ43" i="2"/>
  <c r="U72" i="17"/>
  <c r="BQ37" i="2"/>
  <c r="BQ33" i="2"/>
  <c r="U64" i="17"/>
  <c r="BQ28" i="2"/>
  <c r="U60" i="17"/>
  <c r="BQ24" i="2"/>
  <c r="U56" i="17"/>
  <c r="BQ19" i="2"/>
  <c r="U52" i="17"/>
  <c r="BQ15" i="2"/>
  <c r="U48" i="17"/>
  <c r="BQ11" i="2"/>
  <c r="U70" i="17"/>
  <c r="BQ35" i="2"/>
  <c r="U62" i="17"/>
  <c r="BQ26" i="2"/>
  <c r="BW32" i="2" s="1"/>
  <c r="U50" i="17"/>
  <c r="BQ13" i="2"/>
  <c r="U76" i="17"/>
  <c r="BQ41" i="2"/>
  <c r="U71" i="17"/>
  <c r="BQ36" i="2"/>
  <c r="U67" i="17"/>
  <c r="U63" i="17"/>
  <c r="BQ27" i="2"/>
  <c r="U59" i="17"/>
  <c r="BQ23" i="2"/>
  <c r="U55" i="17"/>
  <c r="BQ18" i="2"/>
  <c r="U51" i="17"/>
  <c r="BQ14" i="2"/>
  <c r="BW11" i="2" s="1"/>
  <c r="S47" i="17"/>
  <c r="U47" i="17" s="1"/>
  <c r="U14" i="17"/>
  <c r="S13" i="17"/>
  <c r="U13" i="17" s="1"/>
  <c r="CV37" i="2"/>
  <c r="CX37" i="2" s="1"/>
  <c r="CV28" i="2"/>
  <c r="CX28" i="2" s="1"/>
  <c r="CV19" i="2"/>
  <c r="CX19" i="2" s="1"/>
  <c r="CV15" i="2"/>
  <c r="CX15" i="2" s="1"/>
  <c r="CV41" i="2"/>
  <c r="CX41" i="2" s="1"/>
  <c r="CV36" i="2"/>
  <c r="CX36" i="2" s="1"/>
  <c r="CV27" i="2"/>
  <c r="CX27" i="2" s="1"/>
  <c r="CV23" i="2"/>
  <c r="CX23" i="2" s="1"/>
  <c r="CV18" i="2"/>
  <c r="CX18" i="2" s="1"/>
  <c r="CV14" i="2"/>
  <c r="CX14" i="2" s="1"/>
  <c r="CV33" i="2"/>
  <c r="CX33" i="2" s="1"/>
  <c r="CV24" i="2"/>
  <c r="CX24" i="2" s="1"/>
  <c r="CV11" i="2"/>
  <c r="CX11" i="2" s="1"/>
  <c r="CV39" i="2"/>
  <c r="CX39" i="2" s="1"/>
  <c r="CV35" i="2"/>
  <c r="CX35" i="2" s="1"/>
  <c r="CV30" i="2"/>
  <c r="CX30" i="2" s="1"/>
  <c r="CV26" i="2"/>
  <c r="CX26" i="2" s="1"/>
  <c r="CV22" i="2"/>
  <c r="CX22" i="2" s="1"/>
  <c r="CV17" i="2"/>
  <c r="CX17" i="2" s="1"/>
  <c r="CV13" i="2"/>
  <c r="CX13" i="2" s="1"/>
  <c r="CV38" i="2"/>
  <c r="CX38" i="2" s="1"/>
  <c r="CV34" i="2"/>
  <c r="CX34" i="2" s="1"/>
  <c r="CV29" i="2"/>
  <c r="CX29" i="2" s="1"/>
  <c r="CV25" i="2"/>
  <c r="CX25" i="2" s="1"/>
  <c r="CV20" i="2"/>
  <c r="CX20" i="2" s="1"/>
  <c r="CV16" i="2"/>
  <c r="CX16" i="2" s="1"/>
  <c r="CV12" i="2"/>
  <c r="CX12" i="2" s="1"/>
  <c r="CV10" i="2"/>
  <c r="CX10" i="2" s="1"/>
  <c r="S2" i="17"/>
  <c r="U2" i="17" s="1"/>
  <c r="S103" i="17" l="1"/>
  <c r="S102" i="17" s="1"/>
  <c r="U102" i="17" s="1"/>
  <c r="BW47" i="2"/>
  <c r="BW43" i="2"/>
  <c r="BW42" i="2"/>
  <c r="BW41" i="2"/>
  <c r="BW45" i="2"/>
  <c r="BW33" i="2"/>
  <c r="BW10" i="2"/>
  <c r="BW44" i="2"/>
  <c r="BW40" i="2"/>
  <c r="BW46" i="2"/>
  <c r="BW34" i="2"/>
  <c r="BW36" i="2"/>
  <c r="BW20" i="2"/>
  <c r="BW24" i="2"/>
  <c r="BW35" i="2"/>
  <c r="BW38" i="2"/>
  <c r="BW19" i="2"/>
  <c r="BW37" i="2"/>
  <c r="BW18" i="2"/>
  <c r="BW39" i="2"/>
  <c r="BW28" i="2"/>
  <c r="W474" i="18"/>
  <c r="W473" i="18" s="1"/>
  <c r="BW17" i="2"/>
  <c r="BW25" i="2"/>
  <c r="BW29" i="2"/>
  <c r="BW12" i="2"/>
  <c r="BW14" i="2"/>
  <c r="BW21" i="2"/>
  <c r="BW30" i="2"/>
  <c r="BW27" i="2"/>
  <c r="BW23" i="2"/>
  <c r="BW16" i="2"/>
  <c r="BW22" i="2"/>
  <c r="S92" i="17"/>
  <c r="U92" i="17" s="1"/>
  <c r="U93" i="17"/>
  <c r="S97" i="17"/>
  <c r="U97" i="17" s="1"/>
  <c r="U98" i="17"/>
  <c r="S99" i="17"/>
  <c r="U99" i="17" s="1"/>
  <c r="U100" i="17"/>
  <c r="U482" i="18"/>
  <c r="U481" i="18" s="1"/>
  <c r="S105" i="17"/>
  <c r="U474" i="18"/>
  <c r="U473" i="18" s="1"/>
  <c r="S95" i="17" s="1"/>
  <c r="X473" i="18"/>
  <c r="W481" i="18"/>
  <c r="X481" i="18"/>
  <c r="T481" i="18"/>
  <c r="U103" i="17" l="1"/>
  <c r="S104" i="17"/>
  <c r="U104" i="17" s="1"/>
  <c r="U105" i="17"/>
  <c r="S94" i="17"/>
  <c r="U94" i="17" s="1"/>
  <c r="U95" i="17"/>
  <c r="BP1" i="2" l="1"/>
  <c r="L69" i="2"/>
  <c r="D69" i="2"/>
  <c r="K51" i="2"/>
  <c r="O51" i="2"/>
  <c r="G51" i="2"/>
  <c r="C51" i="2"/>
  <c r="R51" i="2"/>
  <c r="M51" i="2"/>
  <c r="M49" i="2"/>
  <c r="M69" i="2" s="1"/>
  <c r="AE51" i="2"/>
  <c r="N51" i="2"/>
  <c r="W51" i="2"/>
  <c r="AA51" i="2"/>
  <c r="AC51" i="2"/>
  <c r="Y51" i="2"/>
  <c r="I51" i="2"/>
  <c r="X51" i="2"/>
  <c r="X49" i="2"/>
  <c r="X69" i="2" s="1"/>
  <c r="L49" i="2"/>
  <c r="L51" i="2"/>
  <c r="F49" i="2"/>
  <c r="F51" i="2"/>
  <c r="E51" i="2"/>
  <c r="E49" i="2"/>
  <c r="R49" i="2"/>
  <c r="R69" i="2" s="1"/>
  <c r="D49" i="2"/>
  <c r="D51" i="2"/>
  <c r="J49" i="2"/>
  <c r="J69" i="2" s="1"/>
  <c r="J51" i="2"/>
  <c r="AD51" i="2"/>
  <c r="H51" i="2"/>
  <c r="V51" i="2"/>
  <c r="Q51" i="2"/>
  <c r="P51" i="2"/>
  <c r="P49" i="2"/>
  <c r="P69" i="2" s="1"/>
  <c r="AA49" i="2"/>
  <c r="AA69" i="2" s="1"/>
  <c r="AC49" i="2"/>
  <c r="AC69" i="2"/>
  <c r="S69" i="2"/>
  <c r="Y49" i="2"/>
  <c r="Y69" i="2" s="1"/>
  <c r="W49" i="2"/>
  <c r="W69" i="2" s="1"/>
  <c r="O92" i="2" s="1"/>
  <c r="U49" i="2"/>
  <c r="U69" i="2" s="1"/>
  <c r="U51" i="2"/>
  <c r="AB51" i="2"/>
  <c r="T69" i="2"/>
  <c r="O49" i="2"/>
  <c r="O69" i="2" s="1"/>
  <c r="S51" i="2"/>
  <c r="S49" i="2"/>
  <c r="N49" i="2"/>
  <c r="I49" i="2"/>
  <c r="I69" i="2" s="1"/>
  <c r="V49" i="2"/>
  <c r="V69" i="2"/>
  <c r="C49" i="2"/>
  <c r="Z49" i="2"/>
  <c r="Z69" i="2" s="1"/>
  <c r="Z51" i="2"/>
  <c r="H49" i="2"/>
  <c r="H69" i="2" s="1"/>
  <c r="K49" i="2"/>
  <c r="K69" i="2" s="1"/>
  <c r="Q49" i="2"/>
  <c r="Q69" i="2" s="1"/>
  <c r="AD49" i="2"/>
  <c r="AD69" i="2" s="1"/>
  <c r="AB49" i="2"/>
  <c r="AB69" i="2" s="1"/>
  <c r="AE49" i="2"/>
  <c r="AE69" i="2"/>
  <c r="S92" i="2" s="1"/>
  <c r="G49" i="2"/>
  <c r="G69" i="2"/>
  <c r="B31" i="2"/>
  <c r="M92" i="2" l="1"/>
  <c r="N92" i="2"/>
  <c r="K92" i="2"/>
  <c r="BL44" i="2"/>
  <c r="BL32" i="2"/>
  <c r="N191" i="18"/>
  <c r="N464" i="18" s="1"/>
  <c r="D464" i="18"/>
  <c r="P92" i="2"/>
  <c r="Q92" i="2"/>
  <c r="I92" i="2"/>
  <c r="L92" i="2"/>
  <c r="B49" i="2"/>
  <c r="R92" i="2"/>
  <c r="N69" i="2"/>
  <c r="J92" i="2" s="1"/>
  <c r="G92" i="2"/>
  <c r="BL38" i="2"/>
  <c r="BL41" i="2"/>
  <c r="B51" i="2"/>
  <c r="S4" i="17" s="1"/>
  <c r="U4" i="17" s="1"/>
  <c r="BL40" i="2"/>
  <c r="BL39" i="2"/>
  <c r="BL33" i="2"/>
  <c r="BL25" i="2"/>
  <c r="BL14" i="2"/>
  <c r="BL16" i="2"/>
  <c r="BL31" i="2"/>
  <c r="BL20" i="2"/>
  <c r="BY35" i="2" s="1"/>
  <c r="BL22" i="2"/>
  <c r="BL46" i="2"/>
  <c r="BL18" i="2"/>
  <c r="BY20" i="2" s="1"/>
  <c r="BL35" i="2"/>
  <c r="BY33" i="2" s="1"/>
  <c r="BL27" i="2"/>
  <c r="BY22" i="2" s="1"/>
  <c r="BL29" i="2"/>
  <c r="BY41" i="2" s="1"/>
  <c r="BL26" i="2"/>
  <c r="BL43" i="2"/>
  <c r="BL36" i="2"/>
  <c r="BL21" i="2"/>
  <c r="BL24" i="2"/>
  <c r="BL45" i="2"/>
  <c r="BL15" i="2"/>
  <c r="BL13" i="2"/>
  <c r="BL23" i="2"/>
  <c r="BL17" i="2"/>
  <c r="BL19" i="2"/>
  <c r="BY28" i="2" s="1"/>
  <c r="BL12" i="2"/>
  <c r="BL11" i="2"/>
  <c r="BY18" i="2" s="1"/>
  <c r="S3" i="17"/>
  <c r="U3" i="17" s="1"/>
  <c r="H92" i="2"/>
  <c r="CV31" i="2"/>
  <c r="CX31" i="2" s="1"/>
  <c r="BL47" i="2"/>
  <c r="BL42" i="2"/>
  <c r="BL30" i="2"/>
  <c r="BL34" i="2"/>
  <c r="BL10" i="2"/>
  <c r="BL37" i="2"/>
  <c r="BY34" i="2" s="1"/>
  <c r="S68" i="17"/>
  <c r="U68" i="17" s="1"/>
  <c r="BQ31" i="2"/>
  <c r="BW31" i="2" s="1"/>
  <c r="BL28" i="2"/>
  <c r="BY38" i="2" l="1"/>
  <c r="BY45" i="2"/>
  <c r="BY29" i="2"/>
  <c r="BY39" i="2"/>
  <c r="BY46" i="2"/>
  <c r="BY23" i="2"/>
  <c r="BY27" i="2"/>
  <c r="BY43" i="2"/>
  <c r="BY44" i="2"/>
  <c r="BY14" i="2"/>
  <c r="BY15" i="2"/>
  <c r="BY36" i="2"/>
  <c r="BY10" i="2"/>
  <c r="BY21" i="2"/>
  <c r="BY30" i="2"/>
  <c r="BY17" i="2"/>
  <c r="BY13" i="2"/>
  <c r="BY24" i="2"/>
  <c r="BY12" i="2"/>
  <c r="BY11" i="2"/>
  <c r="BY16" i="2"/>
  <c r="BY25" i="2"/>
  <c r="N465" i="18"/>
  <c r="S108" i="17" s="1"/>
  <c r="U108" i="17" s="1"/>
  <c r="BY19" i="2"/>
  <c r="BY40" i="2"/>
  <c r="BY32" i="2"/>
  <c r="BY47" i="2"/>
  <c r="BY37" i="2"/>
  <c r="BY42" i="2"/>
  <c r="BY31" i="2"/>
  <c r="BW13" i="2"/>
  <c r="BW15" i="2"/>
  <c r="BQ1" i="2"/>
</calcChain>
</file>

<file path=xl/comments1.xml><?xml version="1.0" encoding="utf-8"?>
<comments xmlns="http://schemas.openxmlformats.org/spreadsheetml/2006/main">
  <authors>
    <author>Kooperikken</author>
  </authors>
  <commentList>
    <comment ref="S14" authorId="0" shapeId="0">
      <text>
        <r>
          <rPr>
            <sz val="9"/>
            <color indexed="81"/>
            <rFont val="Tahoma"/>
            <family val="2"/>
          </rPr>
          <t>Een zonnige warme dag met niet te veel regen en wind wordt gezien als optimale teldag.
In concreto :
Tmax &gt; 18 °C en meer dan 8 zonuren en windkracht minder dan 5 m/s of
Tmax &gt; 18 °C en meer dan 4 zonuren en windkracht minder dan 5 m/s en minder dan 5 mm regen !</t>
        </r>
      </text>
    </comment>
  </commentList>
</comments>
</file>

<file path=xl/comments2.xml><?xml version="1.0" encoding="utf-8"?>
<comments xmlns="http://schemas.openxmlformats.org/spreadsheetml/2006/main">
  <authors>
    <author>Kooperikken</author>
  </authors>
  <commentList>
    <comment ref="A29" authorId="0" shapeId="0">
      <text>
        <r>
          <rPr>
            <sz val="9"/>
            <color indexed="81"/>
            <rFont val="Tahoma"/>
            <family val="2"/>
          </rPr>
          <t>soortgerichte
route</t>
        </r>
      </text>
    </comment>
    <comment ref="A46" authorId="0" shapeId="0">
      <text>
        <r>
          <rPr>
            <sz val="9"/>
            <color indexed="81"/>
            <rFont val="Tahoma"/>
            <family val="2"/>
          </rPr>
          <t>eitellingen</t>
        </r>
      </text>
    </comment>
    <comment ref="A59" authorId="0" shapeId="0">
      <text>
        <r>
          <rPr>
            <sz val="9"/>
            <color indexed="81"/>
            <rFont val="Tahoma"/>
            <family val="2"/>
          </rPr>
          <t>soortgerichte
route</t>
        </r>
      </text>
    </comment>
    <comment ref="A85" authorId="0" shapeId="0">
      <text>
        <r>
          <rPr>
            <sz val="9"/>
            <color indexed="81"/>
            <rFont val="Tahoma"/>
            <family val="2"/>
          </rPr>
          <t>eitellingen</t>
        </r>
      </text>
    </comment>
    <comment ref="A91" authorId="0" shapeId="0">
      <text>
        <r>
          <rPr>
            <sz val="9"/>
            <color indexed="81"/>
            <rFont val="Tahoma"/>
            <family val="2"/>
          </rPr>
          <t>soortgerichte
route</t>
        </r>
      </text>
    </comment>
    <comment ref="A92" authorId="0" shapeId="0">
      <text>
        <r>
          <rPr>
            <sz val="9"/>
            <color indexed="81"/>
            <rFont val="Tahoma"/>
            <family val="2"/>
          </rPr>
          <t>soortgerichte
route</t>
        </r>
      </text>
    </comment>
    <comment ref="A93" authorId="0" shapeId="0">
      <text>
        <r>
          <rPr>
            <sz val="9"/>
            <color indexed="81"/>
            <rFont val="Tahoma"/>
            <family val="2"/>
          </rPr>
          <t>soortgerichte
route</t>
        </r>
      </text>
    </comment>
  </commentList>
</comments>
</file>

<file path=xl/comments3.xml><?xml version="1.0" encoding="utf-8"?>
<comments xmlns="http://schemas.openxmlformats.org/spreadsheetml/2006/main">
  <authors>
    <author>Kooperikken</author>
  </authors>
  <commentList>
    <comment ref="A9" authorId="0" shapeId="0">
      <text>
        <r>
          <rPr>
            <sz val="9"/>
            <color indexed="81"/>
            <rFont val="Tahoma"/>
            <family val="2"/>
          </rPr>
          <t>Voor kleurcodes zie onderaan de tabel</t>
        </r>
      </text>
    </comment>
  </commentList>
</comments>
</file>

<file path=xl/sharedStrings.xml><?xml version="1.0" encoding="utf-8"?>
<sst xmlns="http://schemas.openxmlformats.org/spreadsheetml/2006/main" count="1309" uniqueCount="281">
  <si>
    <t>Week nr:</t>
  </si>
  <si>
    <t>Datum:</t>
  </si>
  <si>
    <t>Begintijd:</t>
  </si>
  <si>
    <t>Eindtijd:</t>
  </si>
  <si>
    <t>Temperatuur ºC:</t>
  </si>
  <si>
    <t>Bewolking %:</t>
  </si>
  <si>
    <t>Waarnemer(s):</t>
  </si>
  <si>
    <t>Soort</t>
  </si>
  <si>
    <t>Aantal in sectie:</t>
  </si>
  <si>
    <t>siertuin</t>
  </si>
  <si>
    <t>poel/hei</t>
  </si>
  <si>
    <t>struweel</t>
  </si>
  <si>
    <t>Citroenvlinder</t>
  </si>
  <si>
    <t>Oranjetipje</t>
  </si>
  <si>
    <t>Bont zandoogje</t>
  </si>
  <si>
    <t>Oranje zandoogje</t>
  </si>
  <si>
    <t>Bruin zandoogje</t>
  </si>
  <si>
    <t>Atalanta</t>
  </si>
  <si>
    <t>Dagpauwoog</t>
  </si>
  <si>
    <t>Distelvlinder</t>
  </si>
  <si>
    <t>Gehakkelde aurelia</t>
  </si>
  <si>
    <t>Landkaartje</t>
  </si>
  <si>
    <t>Klein koolwitje</t>
  </si>
  <si>
    <t>Klein geaderd witje</t>
  </si>
  <si>
    <t>Groot koolwitje</t>
  </si>
  <si>
    <t>Witje onbekend</t>
  </si>
  <si>
    <t>Groot dikkopje</t>
  </si>
  <si>
    <t>Zwartsprietdikkopje</t>
  </si>
  <si>
    <t>Kleine vuurvlinder</t>
  </si>
  <si>
    <t>Kleine vos</t>
  </si>
  <si>
    <t>Koninginnenpage</t>
  </si>
  <si>
    <t>Icarusblauwtje</t>
  </si>
  <si>
    <t>Boomblauwtje</t>
  </si>
  <si>
    <t>Kleine parelmoervlinder</t>
  </si>
  <si>
    <t>Eikenpage</t>
  </si>
  <si>
    <t>Hooibeestje</t>
  </si>
  <si>
    <t>Gamma-uil</t>
  </si>
  <si>
    <t>Kolibrievlinder</t>
  </si>
  <si>
    <t>Totaal</t>
  </si>
  <si>
    <t>Vlinderstichting</t>
  </si>
  <si>
    <t xml:space="preserve">Vlindertuin Waalre </t>
  </si>
  <si>
    <t>Genormeerd (max = 100)</t>
  </si>
  <si>
    <t>Route 1429</t>
  </si>
  <si>
    <t>norm</t>
  </si>
  <si>
    <t>naar</t>
  </si>
  <si>
    <t>tellingen</t>
  </si>
  <si>
    <t>Phegeavlinder</t>
  </si>
  <si>
    <t>soorten</t>
  </si>
  <si>
    <t>Jaar</t>
  </si>
  <si>
    <t>aantal tellingen</t>
  </si>
  <si>
    <t>aantal vlinders</t>
  </si>
  <si>
    <t>aantal soorten</t>
  </si>
  <si>
    <t>top3</t>
  </si>
  <si>
    <t>datum</t>
  </si>
  <si>
    <t>gem</t>
  </si>
  <si>
    <t>max</t>
  </si>
  <si>
    <t>min</t>
  </si>
  <si>
    <t>min (10cm)</t>
  </si>
  <si>
    <t>richting</t>
  </si>
  <si>
    <t>neerslag</t>
  </si>
  <si>
    <t>(mm)</t>
  </si>
  <si>
    <t>wind (gem)</t>
  </si>
  <si>
    <t>ma</t>
  </si>
  <si>
    <t>di</t>
  </si>
  <si>
    <t>wo</t>
  </si>
  <si>
    <t>do</t>
  </si>
  <si>
    <t>vr</t>
  </si>
  <si>
    <t>za</t>
  </si>
  <si>
    <t>zo</t>
  </si>
  <si>
    <t>MIn</t>
  </si>
  <si>
    <t>temp</t>
  </si>
  <si>
    <t>vorst</t>
  </si>
  <si>
    <t>tijdvak</t>
  </si>
  <si>
    <t>totaal</t>
  </si>
  <si>
    <t>windrichting</t>
  </si>
  <si>
    <r>
      <t>temperatuur (</t>
    </r>
    <r>
      <rPr>
        <b/>
        <sz val="12"/>
        <rFont val="Calibri"/>
        <family val="2"/>
      </rPr>
      <t>°C)</t>
    </r>
  </si>
  <si>
    <t>tijdens de telperiode</t>
  </si>
  <si>
    <t>overheersende windrichting</t>
  </si>
  <si>
    <t>citroenvlinder</t>
  </si>
  <si>
    <t>klein koolwitje</t>
  </si>
  <si>
    <t>gamma-uil</t>
  </si>
  <si>
    <t>atalanta</t>
  </si>
  <si>
    <t>oranje zandoogje</t>
  </si>
  <si>
    <t>oranjetipje</t>
  </si>
  <si>
    <t>bont zandoogje</t>
  </si>
  <si>
    <t>bruin zandoogje</t>
  </si>
  <si>
    <t>dagpauwoog</t>
  </si>
  <si>
    <t>distelvlinder</t>
  </si>
  <si>
    <t>gehakkelde aurelia</t>
  </si>
  <si>
    <t>landkaartje</t>
  </si>
  <si>
    <t>klein geaderd witje</t>
  </si>
  <si>
    <t>groot koolwitje</t>
  </si>
  <si>
    <t>witje onbekend</t>
  </si>
  <si>
    <t>groot dikkopje</t>
  </si>
  <si>
    <t>zwartsprietdikkopje</t>
  </si>
  <si>
    <t>kleine vuurvlinder</t>
  </si>
  <si>
    <t>kleine vos</t>
  </si>
  <si>
    <t>koninginnenpage</t>
  </si>
  <si>
    <t>icarusblauwtje</t>
  </si>
  <si>
    <t>boomblauwtje</t>
  </si>
  <si>
    <t>kleine parelmoervlinder</t>
  </si>
  <si>
    <t>eikenpage</t>
  </si>
  <si>
    <t>hooibeestje</t>
  </si>
  <si>
    <t>kolibrievlinder</t>
  </si>
  <si>
    <t>phegeavlinder</t>
  </si>
  <si>
    <t>gem windrichting telperiode</t>
  </si>
  <si>
    <t>rekening houdend met windkracht</t>
  </si>
  <si>
    <t>tel</t>
  </si>
  <si>
    <t>zon</t>
  </si>
  <si>
    <t>(uur)</t>
  </si>
  <si>
    <t>(m/s)</t>
  </si>
  <si>
    <t>windrichting+windkracht</t>
  </si>
  <si>
    <t>gemiddelde temperatuur °C</t>
  </si>
  <si>
    <t>regenval mm</t>
  </si>
  <si>
    <t>gemiddelde windsnelheid m/s</t>
  </si>
  <si>
    <t>zonuren</t>
  </si>
  <si>
    <t>genormeerd 52</t>
  </si>
  <si>
    <t>genormeerd 100%</t>
  </si>
  <si>
    <t>VLST</t>
  </si>
  <si>
    <t>geordend totaal</t>
  </si>
  <si>
    <r>
      <t xml:space="preserve">Het weer </t>
    </r>
    <r>
      <rPr>
        <sz val="12"/>
        <rFont val="Arial"/>
        <family val="2"/>
      </rPr>
      <t>(KNMI Eindhoven)</t>
    </r>
  </si>
  <si>
    <t>alleen richting</t>
  </si>
  <si>
    <t>Bruin blauwtje</t>
  </si>
  <si>
    <t>Grote parelmoervlinder</t>
  </si>
  <si>
    <t>bruin blauwtje</t>
  </si>
  <si>
    <t>grote parelmoervlinder</t>
  </si>
  <si>
    <t>Gemiddeld</t>
  </si>
  <si>
    <t>Annet</t>
  </si>
  <si>
    <t>Grote weerschijnvlinder</t>
  </si>
  <si>
    <t>grote weerschijnvlinder</t>
  </si>
  <si>
    <t>1 okt - 30 sept</t>
  </si>
  <si>
    <t>4-9</t>
  </si>
  <si>
    <t>10-9</t>
  </si>
  <si>
    <t>1-12</t>
  </si>
  <si>
    <t>1 jan - 31 dec</t>
  </si>
  <si>
    <t>1 apr - 30 sept</t>
  </si>
  <si>
    <t>gem windrichting okt-sept</t>
  </si>
  <si>
    <t>vlinders</t>
  </si>
  <si>
    <t xml:space="preserve">optimale </t>
  </si>
  <si>
    <t>teldag</t>
  </si>
  <si>
    <t>aantal optimale teldagen</t>
  </si>
  <si>
    <t>aantal</t>
  </si>
  <si>
    <t>soort</t>
  </si>
  <si>
    <t>% optimale dagen tijdens tellen</t>
  </si>
  <si>
    <t>temp copy</t>
  </si>
  <si>
    <t>T</t>
  </si>
  <si>
    <r>
      <t xml:space="preserve">Temperatuur </t>
    </r>
    <r>
      <rPr>
        <b/>
        <vertAlign val="superscript"/>
        <sz val="12"/>
        <rFont val="Arial"/>
        <family val="2"/>
      </rPr>
      <t>o</t>
    </r>
    <r>
      <rPr>
        <b/>
        <sz val="12"/>
        <rFont val="Arial"/>
        <family val="2"/>
      </rPr>
      <t>C:</t>
    </r>
  </si>
  <si>
    <t>Windkracht Bft:</t>
  </si>
  <si>
    <t>Bruine daguil</t>
  </si>
  <si>
    <t>Buxusmot</t>
  </si>
  <si>
    <t>Lieveling</t>
  </si>
  <si>
    <t>Sint-Jacobsvlinder</t>
  </si>
  <si>
    <t/>
  </si>
  <si>
    <t>&lt;0.2</t>
  </si>
  <si>
    <t>0.3 - 1.5</t>
  </si>
  <si>
    <t>1.6 - 3.3</t>
  </si>
  <si>
    <t>3.4 - 5.4</t>
  </si>
  <si>
    <t>5.5 - 7.9</t>
  </si>
  <si>
    <t>8.0 - 10.7</t>
  </si>
  <si>
    <t>10.8 - 13.8</t>
  </si>
  <si>
    <t>13.9 - 17.1</t>
  </si>
  <si>
    <t>17.2 - 20.7</t>
  </si>
  <si>
    <t>20.8 - 24.4</t>
  </si>
  <si>
    <t>24.5 - 28.4</t>
  </si>
  <si>
    <t>28.5 - 32.6</t>
  </si>
  <si>
    <t>&gt;32.6</t>
  </si>
  <si>
    <t>Sint-Jansvlinder</t>
  </si>
  <si>
    <t>Metaalvlinder</t>
  </si>
  <si>
    <t>aantal dagen in de week</t>
  </si>
  <si>
    <t>met goede telcondities</t>
  </si>
  <si>
    <t>bruine daguil</t>
  </si>
  <si>
    <t>buxusmot</t>
  </si>
  <si>
    <t>lieveling</t>
  </si>
  <si>
    <t>metaalvlinder</t>
  </si>
  <si>
    <t>sint-Jacobsvlinder</t>
  </si>
  <si>
    <t>sint-Jansvlinder</t>
  </si>
  <si>
    <t>frequentie</t>
  </si>
  <si>
    <t>% optimale teldagen</t>
  </si>
  <si>
    <t>dag</t>
  </si>
  <si>
    <t>wk</t>
  </si>
  <si>
    <t>gedurende kalenderjaar</t>
  </si>
  <si>
    <t>Op welke planten?
Bijzonderheden (ei/rups, m/v)</t>
  </si>
  <si>
    <t>Vliegend
Drinkend
Rustend</t>
  </si>
  <si>
    <t>0-1</t>
  </si>
  <si>
    <t>2-4</t>
  </si>
  <si>
    <t>5-7</t>
  </si>
  <si>
    <t>gem windrichting jan-dec</t>
  </si>
  <si>
    <t>Windkracht(Bft):</t>
  </si>
  <si>
    <t>Bewolking (in 1/8):</t>
  </si>
  <si>
    <t>Totalen voorgaande jaren</t>
  </si>
  <si>
    <t>2018-2022</t>
  </si>
  <si>
    <t>2017-2021</t>
  </si>
  <si>
    <t>2016-2020</t>
  </si>
  <si>
    <t>2015-2019</t>
  </si>
  <si>
    <t>2014-2018</t>
  </si>
  <si>
    <t>2013-2017</t>
  </si>
  <si>
    <t>2012-2016</t>
  </si>
  <si>
    <t>2011-2015</t>
  </si>
  <si>
    <t>2010-2014</t>
  </si>
  <si>
    <t>2009-2013</t>
  </si>
  <si>
    <t>2008-2012</t>
  </si>
  <si>
    <t>2007-2011</t>
  </si>
  <si>
    <t>Voortschreidend gemiddelde</t>
  </si>
  <si>
    <t>over 5 jaar per telbeurt</t>
  </si>
  <si>
    <t>Keizersmantel</t>
  </si>
  <si>
    <t>keizersmantel</t>
  </si>
  <si>
    <t>2019-2023</t>
  </si>
  <si>
    <t>Het weer in Eindhoven volgens het KNMI (https://weerstatistieken.nl/eindhoven/2023)</t>
  </si>
  <si>
    <t>zuringspanner</t>
  </si>
  <si>
    <t>zilveren maan</t>
  </si>
  <si>
    <t>vijfvlek-sint-jansvlinder</t>
  </si>
  <si>
    <t>veldparelmoervlinder</t>
  </si>
  <si>
    <t>veenhooibeestje</t>
  </si>
  <si>
    <t>veenbesparelmoervlinder</t>
  </si>
  <si>
    <t>veenbesblauwtje</t>
  </si>
  <si>
    <t>vals witje</t>
  </si>
  <si>
    <t>tauvlinder</t>
  </si>
  <si>
    <t>staartblauwtje</t>
  </si>
  <si>
    <t>spiegeldikkopje</t>
  </si>
  <si>
    <t>spaanse vlag</t>
  </si>
  <si>
    <t>sleedoornpage</t>
  </si>
  <si>
    <t>sint-jansvlinder</t>
  </si>
  <si>
    <t>sint-jacobsvlinder</t>
  </si>
  <si>
    <t>scheefbloemwitje</t>
  </si>
  <si>
    <t>roodbandbeer</t>
  </si>
  <si>
    <t>resedawitje</t>
  </si>
  <si>
    <t>pimpernelblauwtje</t>
  </si>
  <si>
    <t>oranje luzernevlinder</t>
  </si>
  <si>
    <t>oostelijke vos</t>
  </si>
  <si>
    <t>mi-vlinder</t>
  </si>
  <si>
    <t>kommavlinder</t>
  </si>
  <si>
    <t>koevinkje</t>
  </si>
  <si>
    <t>kleine weerschijnvlinder</t>
  </si>
  <si>
    <t>kleine sint-jansvlinder</t>
  </si>
  <si>
    <t>kleine ijsvogelvlinder</t>
  </si>
  <si>
    <t>kleine heivlinder</t>
  </si>
  <si>
    <t>klaverspanner</t>
  </si>
  <si>
    <t>klaverblauwtje</t>
  </si>
  <si>
    <t>kaasjeskruiddikkopje</t>
  </si>
  <si>
    <t>iepenpage</t>
  </si>
  <si>
    <t>heivlinder</t>
  </si>
  <si>
    <t>heideblauwtje</t>
  </si>
  <si>
    <t>grote vuurvlinder</t>
  </si>
  <si>
    <t>grote vos</t>
  </si>
  <si>
    <t>groot geaderd witje</t>
  </si>
  <si>
    <t>groentje</t>
  </si>
  <si>
    <t>glasvleugelpijlstaart</t>
  </si>
  <si>
    <t>gewone heispanner</t>
  </si>
  <si>
    <t>gentiaanblauwtje</t>
  </si>
  <si>
    <t>gele luzernevlinder</t>
  </si>
  <si>
    <t>geelsprietdikkopje</t>
  </si>
  <si>
    <t>dwergblauwtje</t>
  </si>
  <si>
    <t>duinparelmoervlinder</t>
  </si>
  <si>
    <t>donker pimpernelblauwtje</t>
  </si>
  <si>
    <t>dambordje</t>
  </si>
  <si>
    <t>bruine vuurvlinder</t>
  </si>
  <si>
    <t>bruine eikenpage</t>
  </si>
  <si>
    <t>bruin dikkopje</t>
  </si>
  <si>
    <t>braamparelmoervlinder</t>
  </si>
  <si>
    <t>boswitje</t>
  </si>
  <si>
    <t>bosparelmoervlinder</t>
  </si>
  <si>
    <t>bont dikkopje</t>
  </si>
  <si>
    <t>bleek blauwtje</t>
  </si>
  <si>
    <t>argusvlinder</t>
  </si>
  <si>
    <t>aardbeivlinder</t>
  </si>
  <si>
    <t>Soortnaam</t>
  </si>
  <si>
    <t xml:space="preserve">               vul hier de naam in voor de grafiek van het aantal waarnemingen van deze vlinder door de jaren heen volgens de Vlinderstichting en sluit af met [Enter]</t>
  </si>
  <si>
    <t>eitellingen</t>
  </si>
  <si>
    <t>soortgerichte route</t>
  </si>
  <si>
    <t>Landelijke tellingen vlinderstichting</t>
  </si>
  <si>
    <t>Magda</t>
  </si>
  <si>
    <t>weekgem</t>
  </si>
  <si>
    <t>benut</t>
  </si>
  <si>
    <t>Scheefbloemwitje</t>
  </si>
  <si>
    <t>Wim</t>
  </si>
  <si>
    <t>Fanny</t>
  </si>
  <si>
    <t>Bewolking (achtsten)</t>
  </si>
  <si>
    <t>Bft</t>
  </si>
  <si>
    <t>m/s</t>
  </si>
  <si>
    <t>2020-2024</t>
  </si>
  <si>
    <t>in rood : nog niet waargenomen in de vlindertuin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</si>
</sst>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/d/yyyy;@"/>
    <numFmt numFmtId="165" formatCode="[$-413]d/mmm;@"/>
    <numFmt numFmtId="166" formatCode="0.0"/>
    <numFmt numFmtId="167" formatCode="0.0000"/>
    <numFmt numFmtId="168" formatCode="0.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Calibri"/>
      <family val="2"/>
    </font>
    <font>
      <b/>
      <sz val="14"/>
      <color rgb="FF0000FF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vertAlign val="superscript"/>
      <sz val="12"/>
      <name val="Arial"/>
      <family val="2"/>
    </font>
    <font>
      <sz val="11"/>
      <color rgb="FF0808B8"/>
      <name val="Arial"/>
      <family val="2"/>
    </font>
    <font>
      <sz val="10"/>
      <name val="Verdana"/>
      <family val="2"/>
    </font>
    <font>
      <sz val="10"/>
      <color theme="0"/>
      <name val="Arial"/>
      <family val="2"/>
    </font>
    <font>
      <sz val="12"/>
      <color theme="7" tint="-0.249977111117893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FF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7">
    <xf numFmtId="0" fontId="0" fillId="0" borderId="0" xfId="0"/>
    <xf numFmtId="0" fontId="5" fillId="0" borderId="1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0" xfId="0" applyFont="1"/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20" fontId="0" fillId="0" borderId="0" xfId="0" applyNumberFormat="1"/>
    <xf numFmtId="0" fontId="9" fillId="0" borderId="0" xfId="0" applyFont="1"/>
    <xf numFmtId="164" fontId="0" fillId="0" borderId="0" xfId="0" applyNumberFormat="1"/>
    <xf numFmtId="0" fontId="3" fillId="0" borderId="0" xfId="0" applyFont="1" applyFill="1" applyBorder="1" applyAlignment="1">
      <alignment vertical="top" wrapText="1"/>
    </xf>
    <xf numFmtId="0" fontId="0" fillId="0" borderId="0" xfId="0" applyAlignment="1">
      <alignment horizontal="right"/>
    </xf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20" fontId="9" fillId="0" borderId="0" xfId="0" applyNumberFormat="1" applyFont="1" applyAlignment="1">
      <alignment horizontal="right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1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66" fontId="0" fillId="2" borderId="0" xfId="0" applyNumberFormat="1" applyFill="1" applyAlignment="1">
      <alignment horizontal="center" vertical="center" wrapText="1"/>
    </xf>
    <xf numFmtId="1" fontId="0" fillId="2" borderId="0" xfId="0" applyNumberFormat="1" applyFill="1" applyAlignment="1">
      <alignment horizontal="center"/>
    </xf>
    <xf numFmtId="0" fontId="0" fillId="2" borderId="0" xfId="0" applyFill="1"/>
    <xf numFmtId="0" fontId="0" fillId="0" borderId="0" xfId="0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167" fontId="0" fillId="0" borderId="0" xfId="0" applyNumberFormat="1" applyAlignment="1">
      <alignment vertical="center" wrapText="1"/>
    </xf>
    <xf numFmtId="166" fontId="9" fillId="0" borderId="0" xfId="0" applyNumberFormat="1" applyFont="1"/>
    <xf numFmtId="0" fontId="7" fillId="0" borderId="9" xfId="0" applyFont="1" applyBorder="1" applyAlignment="1">
      <alignment vertical="top"/>
    </xf>
    <xf numFmtId="168" fontId="0" fillId="0" borderId="0" xfId="0" applyNumberFormat="1"/>
    <xf numFmtId="1" fontId="9" fillId="0" borderId="0" xfId="0" applyNumberFormat="1" applyFont="1"/>
    <xf numFmtId="0" fontId="1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16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6" fillId="3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18" fillId="4" borderId="15" xfId="0" applyFont="1" applyFill="1" applyBorder="1" applyAlignment="1">
      <alignment horizontal="right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18" fillId="4" borderId="15" xfId="0" applyFont="1" applyFill="1" applyBorder="1" applyAlignment="1">
      <alignment horizontal="center"/>
    </xf>
    <xf numFmtId="166" fontId="5" fillId="4" borderId="0" xfId="0" applyNumberFormat="1" applyFont="1" applyFill="1" applyAlignment="1">
      <alignment horizontal="center"/>
    </xf>
    <xf numFmtId="1" fontId="5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14" fontId="4" fillId="0" borderId="2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5" fillId="0" borderId="0" xfId="0" applyFont="1" applyAlignment="1">
      <alignment horizontal="center"/>
    </xf>
    <xf numFmtId="0" fontId="0" fillId="5" borderId="0" xfId="0" applyFill="1"/>
    <xf numFmtId="166" fontId="0" fillId="5" borderId="0" xfId="0" applyNumberFormat="1" applyFill="1" applyAlignment="1">
      <alignment horizontal="center" vertical="center" wrapText="1"/>
    </xf>
    <xf numFmtId="167" fontId="0" fillId="5" borderId="0" xfId="0" applyNumberFormat="1" applyFill="1" applyAlignment="1">
      <alignment vertical="center" wrapText="1"/>
    </xf>
    <xf numFmtId="0" fontId="0" fillId="0" borderId="0" xfId="0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vertical="top"/>
    </xf>
    <xf numFmtId="9" fontId="0" fillId="0" borderId="0" xfId="0" applyNumberFormat="1"/>
    <xf numFmtId="0" fontId="22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66" fontId="12" fillId="5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/>
    <xf numFmtId="0" fontId="3" fillId="0" borderId="17" xfId="0" applyFont="1" applyBorder="1"/>
    <xf numFmtId="0" fontId="12" fillId="0" borderId="17" xfId="0" applyFont="1" applyBorder="1"/>
    <xf numFmtId="0" fontId="12" fillId="0" borderId="17" xfId="0" applyFont="1" applyBorder="1" applyAlignment="1">
      <alignment horizontal="right"/>
    </xf>
    <xf numFmtId="0" fontId="8" fillId="0" borderId="0" xfId="0" applyFont="1" applyBorder="1" applyAlignment="1">
      <alignment vertical="top"/>
    </xf>
    <xf numFmtId="0" fontId="9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top"/>
    </xf>
    <xf numFmtId="0" fontId="24" fillId="0" borderId="0" xfId="0" applyFont="1" applyAlignment="1">
      <alignment horizontal="center"/>
    </xf>
    <xf numFmtId="0" fontId="7" fillId="0" borderId="0" xfId="0" applyFont="1" applyBorder="1" applyAlignment="1">
      <alignment vertical="top" wrapText="1"/>
    </xf>
    <xf numFmtId="0" fontId="25" fillId="4" borderId="0" xfId="0" applyFont="1" applyFill="1" applyAlignment="1">
      <alignment horizontal="right"/>
    </xf>
    <xf numFmtId="0" fontId="22" fillId="8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12" fillId="7" borderId="17" xfId="0" applyFont="1" applyFill="1" applyBorder="1" applyAlignment="1">
      <alignment horizontal="center"/>
    </xf>
    <xf numFmtId="49" fontId="12" fillId="6" borderId="17" xfId="0" applyNumberFormat="1" applyFont="1" applyFill="1" applyBorder="1" applyAlignment="1">
      <alignment horizontal="center"/>
    </xf>
    <xf numFmtId="49" fontId="12" fillId="5" borderId="1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Fill="1"/>
    <xf numFmtId="165" fontId="0" fillId="0" borderId="0" xfId="0" applyNumberFormat="1" applyFill="1"/>
    <xf numFmtId="20" fontId="0" fillId="7" borderId="0" xfId="0" applyNumberFormat="1" applyFill="1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18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0" fillId="0" borderId="18" xfId="0" applyBorder="1"/>
    <xf numFmtId="0" fontId="0" fillId="0" borderId="0" xfId="0" applyBorder="1"/>
    <xf numFmtId="20" fontId="0" fillId="0" borderId="18" xfId="0" applyNumberFormat="1" applyFill="1" applyBorder="1"/>
    <xf numFmtId="20" fontId="0" fillId="0" borderId="0" xfId="0" applyNumberFormat="1" applyFill="1" applyBorder="1"/>
    <xf numFmtId="0" fontId="0" fillId="0" borderId="18" xfId="0" applyFill="1" applyBorder="1"/>
    <xf numFmtId="0" fontId="0" fillId="0" borderId="0" xfId="0" applyFill="1" applyBorder="1"/>
    <xf numFmtId="165" fontId="0" fillId="0" borderId="18" xfId="0" applyNumberFormat="1" applyFill="1" applyBorder="1"/>
    <xf numFmtId="165" fontId="0" fillId="0" borderId="0" xfId="0" applyNumberFormat="1" applyFill="1" applyBorder="1"/>
    <xf numFmtId="0" fontId="9" fillId="0" borderId="18" xfId="0" applyFont="1" applyBorder="1"/>
    <xf numFmtId="0" fontId="9" fillId="0" borderId="0" xfId="0" applyFont="1" applyBorder="1"/>
    <xf numFmtId="0" fontId="0" fillId="0" borderId="19" xfId="0" applyBorder="1"/>
    <xf numFmtId="20" fontId="0" fillId="0" borderId="19" xfId="0" applyNumberFormat="1" applyFill="1" applyBorder="1"/>
    <xf numFmtId="0" fontId="0" fillId="0" borderId="19" xfId="0" applyFill="1" applyBorder="1"/>
    <xf numFmtId="165" fontId="0" fillId="0" borderId="19" xfId="0" applyNumberFormat="1" applyFill="1" applyBorder="1"/>
    <xf numFmtId="0" fontId="9" fillId="0" borderId="19" xfId="0" applyFont="1" applyBorder="1"/>
    <xf numFmtId="166" fontId="0" fillId="0" borderId="19" xfId="0" applyNumberFormat="1" applyBorder="1"/>
    <xf numFmtId="0" fontId="0" fillId="7" borderId="18" xfId="0" applyNumberFormat="1" applyFill="1" applyBorder="1"/>
    <xf numFmtId="165" fontId="20" fillId="0" borderId="0" xfId="0" applyNumberFormat="1" applyFont="1" applyFill="1"/>
    <xf numFmtId="166" fontId="0" fillId="0" borderId="0" xfId="0" applyNumberFormat="1" applyFill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" fontId="0" fillId="6" borderId="0" xfId="0" applyNumberFormat="1" applyFill="1"/>
    <xf numFmtId="1" fontId="0" fillId="5" borderId="0" xfId="0" applyNumberForma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3" borderId="0" xfId="0" applyFill="1"/>
    <xf numFmtId="0" fontId="0" fillId="0" borderId="0" xfId="0" applyNumberFormat="1"/>
    <xf numFmtId="1" fontId="0" fillId="0" borderId="0" xfId="0" applyNumberFormat="1" applyFill="1" applyBorder="1"/>
    <xf numFmtId="0" fontId="12" fillId="0" borderId="0" xfId="0" applyFont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vertical="center" wrapText="1"/>
    </xf>
    <xf numFmtId="167" fontId="0" fillId="0" borderId="0" xfId="0" applyNumberFormat="1" applyFill="1" applyAlignment="1">
      <alignment vertical="center" wrapText="1"/>
    </xf>
    <xf numFmtId="0" fontId="0" fillId="0" borderId="0" xfId="0" applyAlignment="1">
      <alignment horizontal="center"/>
    </xf>
    <xf numFmtId="0" fontId="12" fillId="6" borderId="0" xfId="0" applyFont="1" applyFill="1"/>
    <xf numFmtId="0" fontId="9" fillId="0" borderId="0" xfId="0" applyFont="1" applyFill="1"/>
    <xf numFmtId="0" fontId="12" fillId="11" borderId="0" xfId="0" applyFont="1" applyFill="1" applyAlignment="1">
      <alignment horizontal="center"/>
    </xf>
    <xf numFmtId="15" fontId="0" fillId="11" borderId="0" xfId="0" applyNumberFormat="1" applyFill="1" applyAlignment="1">
      <alignment horizontal="center"/>
    </xf>
    <xf numFmtId="165" fontId="0" fillId="8" borderId="0" xfId="0" applyNumberFormat="1" applyFill="1" applyBorder="1"/>
    <xf numFmtId="165" fontId="0" fillId="8" borderId="0" xfId="0" applyNumberFormat="1" applyFill="1"/>
    <xf numFmtId="20" fontId="12" fillId="6" borderId="0" xfId="0" applyNumberFormat="1" applyFont="1" applyFill="1"/>
    <xf numFmtId="20" fontId="12" fillId="7" borderId="0" xfId="0" applyNumberFormat="1" applyFont="1" applyFill="1"/>
    <xf numFmtId="20" fontId="0" fillId="5" borderId="0" xfId="0" applyNumberFormat="1" applyFill="1"/>
    <xf numFmtId="0" fontId="0" fillId="0" borderId="0" xfId="0" applyAlignment="1">
      <alignment horizontal="center"/>
    </xf>
    <xf numFmtId="20" fontId="4" fillId="0" borderId="4" xfId="0" applyNumberFormat="1" applyFont="1" applyBorder="1" applyAlignment="1">
      <alignment vertical="center" wrapText="1"/>
    </xf>
    <xf numFmtId="0" fontId="12" fillId="0" borderId="0" xfId="0" applyFont="1" applyFill="1" applyAlignment="1">
      <alignment horizontal="center"/>
    </xf>
    <xf numFmtId="15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0" fillId="0" borderId="0" xfId="2" applyFont="1"/>
    <xf numFmtId="0" fontId="30" fillId="0" borderId="0" xfId="2" applyFont="1" applyAlignment="1">
      <alignment horizontal="center" vertical="center"/>
    </xf>
    <xf numFmtId="0" fontId="27" fillId="0" borderId="0" xfId="2" applyFont="1" applyAlignment="1">
      <alignment horizontal="left" vertical="center"/>
    </xf>
    <xf numFmtId="0" fontId="31" fillId="0" borderId="0" xfId="2" applyFont="1" applyAlignment="1">
      <alignment horizontal="center" vertical="center"/>
    </xf>
    <xf numFmtId="0" fontId="1" fillId="6" borderId="0" xfId="2" applyFill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29" fillId="9" borderId="0" xfId="2" applyFont="1" applyFill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0" xfId="2"/>
    <xf numFmtId="0" fontId="29" fillId="10" borderId="0" xfId="2" applyFont="1" applyFill="1"/>
    <xf numFmtId="0" fontId="1" fillId="10" borderId="0" xfId="2" applyFill="1" applyAlignment="1">
      <alignment horizontal="center" vertical="center"/>
    </xf>
    <xf numFmtId="0" fontId="28" fillId="0" borderId="0" xfId="2" applyFont="1"/>
    <xf numFmtId="0" fontId="28" fillId="0" borderId="0" xfId="2" applyFont="1" applyAlignment="1">
      <alignment horizontal="left" vertical="center"/>
    </xf>
    <xf numFmtId="0" fontId="27" fillId="0" borderId="0" xfId="2" applyFont="1"/>
    <xf numFmtId="0" fontId="27" fillId="0" borderId="0" xfId="2" applyFont="1" applyAlignment="1">
      <alignment horizontal="center" vertical="center"/>
    </xf>
    <xf numFmtId="0" fontId="29" fillId="0" borderId="0" xfId="2" applyFont="1"/>
    <xf numFmtId="0" fontId="29" fillId="0" borderId="0" xfId="2" applyFont="1" applyAlignment="1">
      <alignment horizontal="center" vertical="center"/>
    </xf>
    <xf numFmtId="0" fontId="27" fillId="6" borderId="0" xfId="2" applyFont="1" applyFill="1"/>
    <xf numFmtId="0" fontId="27" fillId="6" borderId="0" xfId="2" applyFont="1" applyFill="1" applyAlignment="1">
      <alignment horizontal="center" vertical="center"/>
    </xf>
    <xf numFmtId="0" fontId="29" fillId="9" borderId="0" xfId="2" applyFont="1" applyFill="1"/>
    <xf numFmtId="0" fontId="29" fillId="0" borderId="0" xfId="2" applyFont="1" applyFill="1" applyAlignment="1">
      <alignment horizontal="center" vertical="center"/>
    </xf>
    <xf numFmtId="0" fontId="27" fillId="9" borderId="0" xfId="2" applyFont="1" applyFill="1"/>
    <xf numFmtId="0" fontId="27" fillId="9" borderId="0" xfId="2" applyFont="1" applyFill="1" applyAlignment="1">
      <alignment horizontal="center" vertical="center"/>
    </xf>
    <xf numFmtId="0" fontId="27" fillId="0" borderId="0" xfId="2" applyFont="1" applyFill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1" fillId="10" borderId="0" xfId="2" applyFill="1"/>
    <xf numFmtId="0" fontId="1" fillId="10" borderId="0" xfId="2" applyFill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5" xfId="0" applyFont="1" applyBorder="1" applyAlignment="1">
      <alignment horizontal="center" vertical="center" textRotation="180" wrapText="1"/>
    </xf>
    <xf numFmtId="0" fontId="3" fillId="0" borderId="6" xfId="0" applyFont="1" applyBorder="1" applyAlignment="1">
      <alignment horizontal="center" vertical="center" textRotation="180" wrapText="1"/>
    </xf>
    <xf numFmtId="0" fontId="3" fillId="0" borderId="3" xfId="0" applyFont="1" applyBorder="1" applyAlignment="1">
      <alignment horizontal="center" vertical="center" textRotation="180" wrapText="1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56"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fgColor rgb="FFFF0000"/>
          <bgColor rgb="FFFF3300"/>
        </patternFill>
      </fill>
    </dxf>
    <dxf>
      <font>
        <color rgb="FFFF0000"/>
      </font>
      <fill>
        <patternFill>
          <fgColor rgb="FFFF0000"/>
          <bgColor rgb="FFFF3300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3333FF"/>
      <color rgb="FFCC0000"/>
      <color rgb="FF6600FF"/>
      <color rgb="FFFF0066"/>
      <color rgb="FFFF3300"/>
      <color rgb="FFFF0000"/>
      <color rgb="FFFF6600"/>
      <color rgb="FFFF9966"/>
      <color rgb="FFFF99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7.xml"/><Relationship Id="rId26" Type="http://schemas.openxmlformats.org/officeDocument/2006/relationships/chartsheet" Target="chartsheets/sheet25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20.xml"/><Relationship Id="rId34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5" Type="http://schemas.openxmlformats.org/officeDocument/2006/relationships/chartsheet" Target="chartsheets/sheet24.xml"/><Relationship Id="rId33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chartsheet" Target="chartsheets/sheet19.xml"/><Relationship Id="rId29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24" Type="http://schemas.openxmlformats.org/officeDocument/2006/relationships/chartsheet" Target="chartsheets/sheet23.xml"/><Relationship Id="rId32" Type="http://schemas.openxmlformats.org/officeDocument/2006/relationships/theme" Target="theme/theme1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23" Type="http://schemas.openxmlformats.org/officeDocument/2006/relationships/chartsheet" Target="chartsheets/sheet22.xml"/><Relationship Id="rId28" Type="http://schemas.openxmlformats.org/officeDocument/2006/relationships/chartsheet" Target="chartsheets/sheet26.xml"/><Relationship Id="rId10" Type="http://schemas.openxmlformats.org/officeDocument/2006/relationships/chartsheet" Target="chartsheets/sheet9.xml"/><Relationship Id="rId19" Type="http://schemas.openxmlformats.org/officeDocument/2006/relationships/chartsheet" Target="chartsheets/sheet18.xml"/><Relationship Id="rId31" Type="http://schemas.openxmlformats.org/officeDocument/2006/relationships/worksheet" Target="worksheets/sheet5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hartsheet" Target="chartsheets/sheet21.xml"/><Relationship Id="rId27" Type="http://schemas.openxmlformats.org/officeDocument/2006/relationships/worksheet" Target="worksheets/sheet2.xml"/><Relationship Id="rId30" Type="http://schemas.openxmlformats.org/officeDocument/2006/relationships/worksheet" Target="worksheets/sheet4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vjtj!$J$92:$J$93</c:f>
              <c:numCache>
                <c:formatCode>0.000</c:formatCode>
                <c:ptCount val="2"/>
                <c:pt idx="0">
                  <c:v>-1.2650242265622624</c:v>
                </c:pt>
                <c:pt idx="1">
                  <c:v>1.2650242265622624</c:v>
                </c:pt>
              </c:numCache>
            </c:numRef>
          </c:xVal>
          <c:yVal>
            <c:numRef>
              <c:f>vjtj!$J$94:$J$95</c:f>
              <c:numCache>
                <c:formatCode>0.000</c:formatCode>
                <c:ptCount val="2"/>
                <c:pt idx="0">
                  <c:v>-0.4908595681298224</c:v>
                </c:pt>
                <c:pt idx="1">
                  <c:v>0.4908595681298224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273584"/>
        <c:axId val="422270056"/>
      </c:scatterChart>
      <c:valAx>
        <c:axId val="42227358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2270056"/>
        <c:crosses val="autoZero"/>
        <c:crossBetween val="midCat"/>
        <c:majorUnit val="5"/>
        <c:minorUnit val="5"/>
      </c:valAx>
      <c:valAx>
        <c:axId val="42227005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227358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vjtj!$K$102:$K$103</c:f>
              <c:numCache>
                <c:formatCode>0.000</c:formatCode>
                <c:ptCount val="2"/>
                <c:pt idx="0">
                  <c:v>-0.9415745352036986</c:v>
                </c:pt>
                <c:pt idx="1">
                  <c:v>0.9415745352036986</c:v>
                </c:pt>
              </c:numCache>
            </c:numRef>
          </c:xVal>
          <c:yVal>
            <c:numRef>
              <c:f>vjtj!$K$104:$K$105</c:f>
              <c:numCache>
                <c:formatCode>0.000</c:formatCode>
                <c:ptCount val="2"/>
                <c:pt idx="0">
                  <c:v>-1.0496408394858245</c:v>
                </c:pt>
                <c:pt idx="1">
                  <c:v>1.0496408394858245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967128"/>
        <c:axId val="473963208"/>
      </c:scatterChart>
      <c:valAx>
        <c:axId val="47396712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963208"/>
        <c:crosses val="autoZero"/>
        <c:crossBetween val="midCat"/>
        <c:majorUnit val="5"/>
        <c:minorUnit val="5"/>
      </c:valAx>
      <c:valAx>
        <c:axId val="47396320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96712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vjtj!$L$92:$L$93</c:f>
              <c:numCache>
                <c:formatCode>0.000</c:formatCode>
                <c:ptCount val="2"/>
                <c:pt idx="0">
                  <c:v>-1.3592648452536085</c:v>
                </c:pt>
                <c:pt idx="1">
                  <c:v>1.3592648452536085</c:v>
                </c:pt>
              </c:numCache>
            </c:numRef>
          </c:xVal>
          <c:yVal>
            <c:numRef>
              <c:f>vjtj!$L$94:$L$95</c:f>
              <c:numCache>
                <c:formatCode>0.000</c:formatCode>
                <c:ptCount val="2"/>
                <c:pt idx="0">
                  <c:v>-0.69554281596958512</c:v>
                </c:pt>
                <c:pt idx="1">
                  <c:v>0.69554281596958512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962424"/>
        <c:axId val="473965560"/>
      </c:scatterChart>
      <c:valAx>
        <c:axId val="47396242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965560"/>
        <c:crosses val="autoZero"/>
        <c:crossBetween val="midCat"/>
        <c:majorUnit val="5"/>
        <c:minorUnit val="5"/>
      </c:valAx>
      <c:valAx>
        <c:axId val="47396556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96242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vjtj!$L$102:$L$103</c:f>
              <c:numCache>
                <c:formatCode>0.000</c:formatCode>
                <c:ptCount val="2"/>
                <c:pt idx="0">
                  <c:v>-1.522754718603708</c:v>
                </c:pt>
                <c:pt idx="1">
                  <c:v>1.522754718603708</c:v>
                </c:pt>
              </c:numCache>
            </c:numRef>
          </c:xVal>
          <c:yVal>
            <c:numRef>
              <c:f>vjtj!$L$104:$L$105</c:f>
              <c:numCache>
                <c:formatCode>0.000</c:formatCode>
                <c:ptCount val="2"/>
                <c:pt idx="0">
                  <c:v>-1.3099904009018797</c:v>
                </c:pt>
                <c:pt idx="1">
                  <c:v>1.3099904009018797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963600"/>
        <c:axId val="473965952"/>
      </c:scatterChart>
      <c:valAx>
        <c:axId val="47396360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965952"/>
        <c:crosses val="autoZero"/>
        <c:crossBetween val="midCat"/>
        <c:majorUnit val="5"/>
        <c:minorUnit val="5"/>
      </c:valAx>
      <c:valAx>
        <c:axId val="47396595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96360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vjtj!$J$97:$J$98</c:f>
              <c:numCache>
                <c:formatCode>0.000</c:formatCode>
                <c:ptCount val="2"/>
                <c:pt idx="0">
                  <c:v>-1.2237092123590039</c:v>
                </c:pt>
                <c:pt idx="1">
                  <c:v>1.2237092123590039</c:v>
                </c:pt>
              </c:numCache>
            </c:numRef>
          </c:xVal>
          <c:yVal>
            <c:numRef>
              <c:f>vjtj!$J$99:$J$100</c:f>
              <c:numCache>
                <c:formatCode>0.000</c:formatCode>
                <c:ptCount val="2"/>
                <c:pt idx="0">
                  <c:v>-1.1720880779090421</c:v>
                </c:pt>
                <c:pt idx="1">
                  <c:v>1.1720880779090421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964776"/>
        <c:axId val="473961248"/>
      </c:scatterChart>
      <c:valAx>
        <c:axId val="47396477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961248"/>
        <c:crosses val="autoZero"/>
        <c:crossBetween val="midCat"/>
        <c:majorUnit val="5"/>
        <c:minorUnit val="5"/>
      </c:valAx>
      <c:valAx>
        <c:axId val="47396124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96477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vjtj!$I$97:$I$98</c:f>
              <c:numCache>
                <c:formatCode>0.000</c:formatCode>
                <c:ptCount val="2"/>
                <c:pt idx="0">
                  <c:v>-0.88936452894371465</c:v>
                </c:pt>
                <c:pt idx="1">
                  <c:v>0.88936452894371465</c:v>
                </c:pt>
              </c:numCache>
            </c:numRef>
          </c:xVal>
          <c:yVal>
            <c:numRef>
              <c:f>vjtj!$I$99:$I$100</c:f>
              <c:numCache>
                <c:formatCode>0.000</c:formatCode>
                <c:ptCount val="2"/>
                <c:pt idx="0">
                  <c:v>-1.5220425886707183</c:v>
                </c:pt>
                <c:pt idx="1">
                  <c:v>1.5220425886707183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966736"/>
        <c:axId val="473967520"/>
      </c:scatterChart>
      <c:valAx>
        <c:axId val="47396673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967520"/>
        <c:crosses val="autoZero"/>
        <c:crossBetween val="midCat"/>
        <c:majorUnit val="5"/>
        <c:minorUnit val="5"/>
      </c:valAx>
      <c:valAx>
        <c:axId val="47396752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96673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vjtj!$H$97:$H$98</c:f>
              <c:numCache>
                <c:formatCode>0.000</c:formatCode>
                <c:ptCount val="2"/>
                <c:pt idx="0">
                  <c:v>-0.55826544692772428</c:v>
                </c:pt>
                <c:pt idx="1">
                  <c:v>0.55826544692772428</c:v>
                </c:pt>
              </c:numCache>
            </c:numRef>
          </c:xVal>
          <c:yVal>
            <c:numRef>
              <c:f>vjtj!$H$99:$H$100</c:f>
              <c:numCache>
                <c:formatCode>0.000</c:formatCode>
                <c:ptCount val="2"/>
                <c:pt idx="0">
                  <c:v>-0.64775005506915961</c:v>
                </c:pt>
                <c:pt idx="1">
                  <c:v>0.64775005506915961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968696"/>
        <c:axId val="473961640"/>
      </c:scatterChart>
      <c:valAx>
        <c:axId val="47396869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961640"/>
        <c:crosses val="autoZero"/>
        <c:crossBetween val="midCat"/>
        <c:majorUnit val="5"/>
        <c:minorUnit val="5"/>
      </c:valAx>
      <c:valAx>
        <c:axId val="47396164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96869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vjtj!$S$97:$S$98</c:f>
              <c:numCache>
                <c:formatCode>0.000</c:formatCode>
                <c:ptCount val="2"/>
                <c:pt idx="0">
                  <c:v>-1.3961619626989772</c:v>
                </c:pt>
                <c:pt idx="1">
                  <c:v>1.3961619626989772</c:v>
                </c:pt>
              </c:numCache>
            </c:numRef>
          </c:xVal>
          <c:yVal>
            <c:numRef>
              <c:f>vjtj!$S$99:$S$100</c:f>
              <c:numCache>
                <c:formatCode>0.000</c:formatCode>
                <c:ptCount val="2"/>
                <c:pt idx="0">
                  <c:v>-1.7307691882950851</c:v>
                </c:pt>
                <c:pt idx="1">
                  <c:v>1.7307691882950851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473984"/>
        <c:axId val="474471240"/>
      </c:scatterChart>
      <c:valAx>
        <c:axId val="47447398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471240"/>
        <c:crosses val="autoZero"/>
        <c:crossBetween val="midCat"/>
        <c:majorUnit val="5"/>
        <c:minorUnit val="5"/>
      </c:valAx>
      <c:valAx>
        <c:axId val="47447124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47398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vjtj!$K$97:$K$98</c:f>
              <c:numCache>
                <c:formatCode>0.000</c:formatCode>
                <c:ptCount val="2"/>
                <c:pt idx="0">
                  <c:v>1.2082793200716582</c:v>
                </c:pt>
                <c:pt idx="1">
                  <c:v>-1.2082793200716582</c:v>
                </c:pt>
              </c:numCache>
            </c:numRef>
          </c:xVal>
          <c:yVal>
            <c:numRef>
              <c:f>vjtj!$K$99:$K$100</c:f>
              <c:numCache>
                <c:formatCode>0.000</c:formatCode>
                <c:ptCount val="2"/>
                <c:pt idx="0">
                  <c:v>1.4587303705799448</c:v>
                </c:pt>
                <c:pt idx="1">
                  <c:v>-1.4587303705799448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469672"/>
        <c:axId val="474469280"/>
      </c:scatterChart>
      <c:valAx>
        <c:axId val="47446967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469280"/>
        <c:crosses val="autoZero"/>
        <c:crossBetween val="midCat"/>
        <c:majorUnit val="5"/>
        <c:minorUnit val="5"/>
      </c:valAx>
      <c:valAx>
        <c:axId val="47446928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46967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vjtj!$L$97:$L$98</c:f>
              <c:numCache>
                <c:formatCode>0.000</c:formatCode>
                <c:ptCount val="2"/>
                <c:pt idx="0">
                  <c:v>0.98490385638665356</c:v>
                </c:pt>
                <c:pt idx="1">
                  <c:v>-0.98490385638665356</c:v>
                </c:pt>
              </c:numCache>
            </c:numRef>
          </c:xVal>
          <c:yVal>
            <c:numRef>
              <c:f>vjtj!$L$99:$L$100</c:f>
              <c:numCache>
                <c:formatCode>0.000</c:formatCode>
                <c:ptCount val="2"/>
                <c:pt idx="0">
                  <c:v>0.9498878789497105</c:v>
                </c:pt>
                <c:pt idx="1">
                  <c:v>-0.9498878789497105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470064"/>
        <c:axId val="474474376"/>
      </c:scatterChart>
      <c:valAx>
        <c:axId val="47447006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474376"/>
        <c:crosses val="autoZero"/>
        <c:crossBetween val="midCat"/>
        <c:majorUnit val="5"/>
        <c:minorUnit val="5"/>
      </c:valAx>
      <c:valAx>
        <c:axId val="47447437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47006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vjtj!$M$92:$M$93</c:f>
              <c:numCache>
                <c:formatCode>0.000</c:formatCode>
                <c:ptCount val="2"/>
                <c:pt idx="0">
                  <c:v>-0.72694285000257819</c:v>
                </c:pt>
                <c:pt idx="1">
                  <c:v>0.72694285000257819</c:v>
                </c:pt>
              </c:numCache>
            </c:numRef>
          </c:xVal>
          <c:yVal>
            <c:numRef>
              <c:f>vjtj!$M$94:$M$95</c:f>
              <c:numCache>
                <c:formatCode>0.000</c:formatCode>
                <c:ptCount val="2"/>
                <c:pt idx="0">
                  <c:v>0.20982768609925059</c:v>
                </c:pt>
                <c:pt idx="1">
                  <c:v>-0.20982768609925059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467712"/>
        <c:axId val="474470456"/>
      </c:scatterChart>
      <c:valAx>
        <c:axId val="47446771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470456"/>
        <c:crosses val="autoZero"/>
        <c:crossBetween val="midCat"/>
        <c:majorUnit val="5"/>
        <c:minorUnit val="5"/>
      </c:valAx>
      <c:valAx>
        <c:axId val="47447045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46771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vjtj!$I$92:$I$93</c:f>
              <c:numCache>
                <c:formatCode>0.000</c:formatCode>
                <c:ptCount val="2"/>
                <c:pt idx="0">
                  <c:v>-0.84129217657758359</c:v>
                </c:pt>
                <c:pt idx="1">
                  <c:v>0.84129217657758359</c:v>
                </c:pt>
              </c:numCache>
            </c:numRef>
          </c:xVal>
          <c:yVal>
            <c:numRef>
              <c:f>vjtj!$I$94:$I$95</c:f>
              <c:numCache>
                <c:formatCode>0.000</c:formatCode>
                <c:ptCount val="2"/>
                <c:pt idx="0">
                  <c:v>-0.24880167710032114</c:v>
                </c:pt>
                <c:pt idx="1">
                  <c:v>0.24880167710032114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267704"/>
        <c:axId val="422270840"/>
      </c:scatterChart>
      <c:valAx>
        <c:axId val="42226770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2270840"/>
        <c:crosses val="autoZero"/>
        <c:crossBetween val="midCat"/>
        <c:majorUnit val="5"/>
        <c:minorUnit val="5"/>
      </c:valAx>
      <c:valAx>
        <c:axId val="42227084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226770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vjtj!$M$97:$M$98</c:f>
              <c:numCache>
                <c:formatCode>0.000</c:formatCode>
                <c:ptCount val="2"/>
                <c:pt idx="0">
                  <c:v>-0.9938421648994088</c:v>
                </c:pt>
                <c:pt idx="1">
                  <c:v>0.9938421648994088</c:v>
                </c:pt>
              </c:numCache>
            </c:numRef>
          </c:xVal>
          <c:yVal>
            <c:numRef>
              <c:f>vjtj!$M$99:$M$100</c:f>
              <c:numCache>
                <c:formatCode>0.000</c:formatCode>
                <c:ptCount val="2"/>
                <c:pt idx="0">
                  <c:v>-0.80060871019778235</c:v>
                </c:pt>
                <c:pt idx="1">
                  <c:v>0.80060871019778235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468104"/>
        <c:axId val="474472416"/>
      </c:scatterChart>
      <c:valAx>
        <c:axId val="47446810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472416"/>
        <c:crosses val="autoZero"/>
        <c:crossBetween val="midCat"/>
        <c:majorUnit val="5"/>
        <c:minorUnit val="5"/>
      </c:valAx>
      <c:valAx>
        <c:axId val="47447241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46810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vjtj!$M$102:$M$103</c:f>
              <c:numCache>
                <c:formatCode>0.000</c:formatCode>
                <c:ptCount val="2"/>
                <c:pt idx="0">
                  <c:v>-0.43360561658655911</c:v>
                </c:pt>
                <c:pt idx="1">
                  <c:v>0.43360561658655911</c:v>
                </c:pt>
              </c:numCache>
            </c:numRef>
          </c:xVal>
          <c:yVal>
            <c:numRef>
              <c:f>vjtj!$M$104:$M$105</c:f>
              <c:numCache>
                <c:formatCode>0.000</c:formatCode>
                <c:ptCount val="2"/>
                <c:pt idx="0">
                  <c:v>-0.50782133299275045</c:v>
                </c:pt>
                <c:pt idx="1">
                  <c:v>0.50782133299275045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468496"/>
        <c:axId val="474472024"/>
      </c:scatterChart>
      <c:valAx>
        <c:axId val="47446849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472024"/>
        <c:crosses val="autoZero"/>
        <c:crossBetween val="midCat"/>
        <c:majorUnit val="5"/>
        <c:minorUnit val="5"/>
      </c:valAx>
      <c:valAx>
        <c:axId val="47447202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46849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vjtj!$G$92:$G$93</c:f>
              <c:numCache>
                <c:formatCode>0.000</c:formatCode>
                <c:ptCount val="2"/>
                <c:pt idx="0">
                  <c:v>-1.1249574429144169</c:v>
                </c:pt>
                <c:pt idx="1">
                  <c:v>1.1249574429144169</c:v>
                </c:pt>
              </c:numCache>
            </c:numRef>
          </c:xVal>
          <c:yVal>
            <c:numRef>
              <c:f>vjtj!$G$94:$G$95</c:f>
              <c:numCache>
                <c:formatCode>0.000</c:formatCode>
                <c:ptCount val="2"/>
                <c:pt idx="0">
                  <c:v>-1.1469406075906166</c:v>
                </c:pt>
                <c:pt idx="1">
                  <c:v>1.1469406075906166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473200"/>
        <c:axId val="474739864"/>
      </c:scatterChart>
      <c:valAx>
        <c:axId val="47447320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739864"/>
        <c:crosses val="autoZero"/>
        <c:crossBetween val="midCat"/>
        <c:majorUnit val="5"/>
        <c:minorUnit val="5"/>
      </c:valAx>
      <c:valAx>
        <c:axId val="47473986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47320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vjtj!$G$97:$G$98</c:f>
              <c:numCache>
                <c:formatCode>0.000</c:formatCode>
                <c:ptCount val="2"/>
                <c:pt idx="0">
                  <c:v>-1.2389628593431801</c:v>
                </c:pt>
                <c:pt idx="1">
                  <c:v>1.2389628593431801</c:v>
                </c:pt>
              </c:numCache>
            </c:numRef>
          </c:xVal>
          <c:yVal>
            <c:numRef>
              <c:f>vjtj!$G$99:$G$100</c:f>
              <c:numCache>
                <c:formatCode>0.000</c:formatCode>
                <c:ptCount val="2"/>
                <c:pt idx="0">
                  <c:v>-1.2272279747734114</c:v>
                </c:pt>
                <c:pt idx="1">
                  <c:v>1.2272279747734114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738296"/>
        <c:axId val="474740256"/>
      </c:scatterChart>
      <c:valAx>
        <c:axId val="47473829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740256"/>
        <c:crosses val="autoZero"/>
        <c:crossBetween val="midCat"/>
        <c:majorUnit val="5"/>
        <c:minorUnit val="5"/>
      </c:valAx>
      <c:valAx>
        <c:axId val="47474025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73829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vjtj!$G$102:$G$103</c:f>
              <c:numCache>
                <c:formatCode>0.000</c:formatCode>
                <c:ptCount val="2"/>
                <c:pt idx="0">
                  <c:v>-1.1575048586376373</c:v>
                </c:pt>
                <c:pt idx="1">
                  <c:v>1.1575048586376373</c:v>
                </c:pt>
              </c:numCache>
            </c:numRef>
          </c:xVal>
          <c:yVal>
            <c:numRef>
              <c:f>vjtj!$G$104:$G$105</c:f>
              <c:numCache>
                <c:formatCode>0.000</c:formatCode>
                <c:ptCount val="2"/>
                <c:pt idx="0">
                  <c:v>-1.2506381224147125</c:v>
                </c:pt>
                <c:pt idx="1">
                  <c:v>1.2506381224147125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737512"/>
        <c:axId val="474741432"/>
      </c:scatterChart>
      <c:valAx>
        <c:axId val="47473751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741432"/>
        <c:crosses val="autoZero"/>
        <c:crossBetween val="midCat"/>
        <c:majorUnit val="5"/>
        <c:minorUnit val="5"/>
      </c:valAx>
      <c:valAx>
        <c:axId val="47474143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73751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vjtj!$C$92:$C$93</c:f>
              <c:numCache>
                <c:formatCode>0.000</c:formatCode>
                <c:ptCount val="2"/>
                <c:pt idx="0">
                  <c:v>-0.58405345514747375</c:v>
                </c:pt>
                <c:pt idx="1">
                  <c:v>0.58405345514747375</c:v>
                </c:pt>
              </c:numCache>
            </c:numRef>
          </c:xVal>
          <c:yVal>
            <c:numRef>
              <c:f>vjtj!$C$94:$C$95</c:f>
              <c:numCache>
                <c:formatCode>0.000</c:formatCode>
                <c:ptCount val="2"/>
                <c:pt idx="0">
                  <c:v>-0.78920019470381964</c:v>
                </c:pt>
                <c:pt idx="1">
                  <c:v>0.78920019470381964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738688"/>
        <c:axId val="474736728"/>
      </c:scatterChart>
      <c:valAx>
        <c:axId val="47473868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736728"/>
        <c:crosses val="autoZero"/>
        <c:crossBetween val="midCat"/>
        <c:majorUnit val="5"/>
        <c:minorUnit val="5"/>
      </c:valAx>
      <c:valAx>
        <c:axId val="47473672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73868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vjtj!$C$97:$C$98</c:f>
              <c:numCache>
                <c:formatCode>0.000</c:formatCode>
                <c:ptCount val="2"/>
                <c:pt idx="0">
                  <c:v>-1.0566823647124732</c:v>
                </c:pt>
                <c:pt idx="1">
                  <c:v>1.0566823647124732</c:v>
                </c:pt>
              </c:numCache>
            </c:numRef>
          </c:xVal>
          <c:yVal>
            <c:numRef>
              <c:f>vjtj!$C$99:$C$100</c:f>
              <c:numCache>
                <c:formatCode>0.000</c:formatCode>
                <c:ptCount val="2"/>
                <c:pt idx="0">
                  <c:v>-1.2224400160006661</c:v>
                </c:pt>
                <c:pt idx="1">
                  <c:v>1.2224400160006661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736336"/>
        <c:axId val="474739472"/>
      </c:scatterChart>
      <c:valAx>
        <c:axId val="47473633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739472"/>
        <c:crosses val="autoZero"/>
        <c:crossBetween val="midCat"/>
        <c:majorUnit val="5"/>
        <c:minorUnit val="5"/>
      </c:valAx>
      <c:valAx>
        <c:axId val="47473947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73633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vjtj!$C$102:$C$103</c:f>
              <c:numCache>
                <c:formatCode>0.000</c:formatCode>
                <c:ptCount val="2"/>
                <c:pt idx="0">
                  <c:v>-1.1077939101086374</c:v>
                </c:pt>
                <c:pt idx="1">
                  <c:v>1.1077939101086374</c:v>
                </c:pt>
              </c:numCache>
            </c:numRef>
          </c:xVal>
          <c:yVal>
            <c:numRef>
              <c:f>vjtj!$C$104:$C$105</c:f>
              <c:numCache>
                <c:formatCode>0.000</c:formatCode>
                <c:ptCount val="2"/>
                <c:pt idx="0">
                  <c:v>-1.4193821798712845</c:v>
                </c:pt>
                <c:pt idx="1">
                  <c:v>1.4193821798712845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741040"/>
        <c:axId val="474734376"/>
      </c:scatterChart>
      <c:valAx>
        <c:axId val="47474104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734376"/>
        <c:crosses val="autoZero"/>
        <c:crossBetween val="midCat"/>
        <c:majorUnit val="5"/>
        <c:minorUnit val="5"/>
      </c:valAx>
      <c:valAx>
        <c:axId val="47473437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74104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vjtj!$B$92:$B$93</c:f>
              <c:numCache>
                <c:formatCode>0.000</c:formatCode>
                <c:ptCount val="2"/>
                <c:pt idx="0">
                  <c:v>-1.1917248318654849</c:v>
                </c:pt>
                <c:pt idx="1">
                  <c:v>1.1917248318654849</c:v>
                </c:pt>
              </c:numCache>
            </c:numRef>
          </c:xVal>
          <c:yVal>
            <c:numRef>
              <c:f>vjtj!$B$94:$B$95</c:f>
              <c:numCache>
                <c:formatCode>0.000</c:formatCode>
                <c:ptCount val="2"/>
                <c:pt idx="0">
                  <c:v>-0.27015130283700245</c:v>
                </c:pt>
                <c:pt idx="1">
                  <c:v>0.27015130283700245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735160"/>
        <c:axId val="474735552"/>
      </c:scatterChart>
      <c:valAx>
        <c:axId val="47473516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735552"/>
        <c:crosses val="autoZero"/>
        <c:crossBetween val="midCat"/>
        <c:majorUnit val="5"/>
        <c:minorUnit val="5"/>
      </c:valAx>
      <c:valAx>
        <c:axId val="47473555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473516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vjtj!$B$97:$B$98</c:f>
              <c:numCache>
                <c:formatCode>0.000</c:formatCode>
                <c:ptCount val="2"/>
                <c:pt idx="0">
                  <c:v>-1.5063938725463275</c:v>
                </c:pt>
                <c:pt idx="1">
                  <c:v>1.5063938725463275</c:v>
                </c:pt>
              </c:numCache>
            </c:numRef>
          </c:xVal>
          <c:yVal>
            <c:numRef>
              <c:f>vjtj!$B$99:$B$100</c:f>
              <c:numCache>
                <c:formatCode>0.000</c:formatCode>
                <c:ptCount val="2"/>
                <c:pt idx="0">
                  <c:v>-1.3762997568801192</c:v>
                </c:pt>
                <c:pt idx="1">
                  <c:v>1.3762997568801192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525064"/>
        <c:axId val="473522712"/>
      </c:scatterChart>
      <c:valAx>
        <c:axId val="47352506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522712"/>
        <c:crosses val="autoZero"/>
        <c:crossBetween val="midCat"/>
        <c:majorUnit val="5"/>
        <c:minorUnit val="5"/>
      </c:valAx>
      <c:valAx>
        <c:axId val="47352271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52506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vjtj!$J$102:$J$103</c:f>
              <c:numCache>
                <c:formatCode>0.000</c:formatCode>
                <c:ptCount val="2"/>
                <c:pt idx="0">
                  <c:v>-1.4302197619345858</c:v>
                </c:pt>
                <c:pt idx="1">
                  <c:v>1.4302197619345858</c:v>
                </c:pt>
              </c:numCache>
            </c:numRef>
          </c:xVal>
          <c:yVal>
            <c:numRef>
              <c:f>vjtj!$J$104:$J$105</c:f>
              <c:numCache>
                <c:formatCode>0.000</c:formatCode>
                <c:ptCount val="2"/>
                <c:pt idx="0">
                  <c:v>-1.3019826921176021</c:v>
                </c:pt>
                <c:pt idx="1">
                  <c:v>1.3019826921176021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266920"/>
        <c:axId val="422268096"/>
      </c:scatterChart>
      <c:valAx>
        <c:axId val="42226692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2268096"/>
        <c:crosses val="autoZero"/>
        <c:crossBetween val="midCat"/>
        <c:majorUnit val="5"/>
        <c:minorUnit val="5"/>
      </c:valAx>
      <c:valAx>
        <c:axId val="42226809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226692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vjtj!$B$102:$B$103</c:f>
              <c:numCache>
                <c:formatCode>0.000</c:formatCode>
                <c:ptCount val="2"/>
                <c:pt idx="0">
                  <c:v>-1.3644517214522511</c:v>
                </c:pt>
                <c:pt idx="1">
                  <c:v>1.3644517214522511</c:v>
                </c:pt>
              </c:numCache>
            </c:numRef>
          </c:xVal>
          <c:yVal>
            <c:numRef>
              <c:f>vjtj!$B$104:$B$105</c:f>
              <c:numCache>
                <c:formatCode>0.000</c:formatCode>
                <c:ptCount val="2"/>
                <c:pt idx="0">
                  <c:v>-0.82446307145638142</c:v>
                </c:pt>
                <c:pt idx="1">
                  <c:v>0.82446307145638142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525456"/>
        <c:axId val="473522320"/>
      </c:scatterChart>
      <c:valAx>
        <c:axId val="47352545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522320"/>
        <c:crosses val="autoZero"/>
        <c:crossBetween val="midCat"/>
        <c:majorUnit val="5"/>
        <c:minorUnit val="5"/>
      </c:valAx>
      <c:valAx>
        <c:axId val="47352232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52545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vjtj!$D$92:$D$93</c:f>
              <c:numCache>
                <c:formatCode>0.000</c:formatCode>
                <c:ptCount val="2"/>
                <c:pt idx="0">
                  <c:v>-0.8283416308812851</c:v>
                </c:pt>
                <c:pt idx="1">
                  <c:v>0.8283416308812851</c:v>
                </c:pt>
              </c:numCache>
            </c:numRef>
          </c:xVal>
          <c:yVal>
            <c:numRef>
              <c:f>vjtj!$D$94:$D$95</c:f>
              <c:numCache>
                <c:formatCode>0.000</c:formatCode>
                <c:ptCount val="2"/>
                <c:pt idx="0">
                  <c:v>-0.41859000957231707</c:v>
                </c:pt>
                <c:pt idx="1">
                  <c:v>0.41859000957231707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519184"/>
        <c:axId val="473523496"/>
      </c:scatterChart>
      <c:valAx>
        <c:axId val="47351918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523496"/>
        <c:crosses val="autoZero"/>
        <c:crossBetween val="midCat"/>
        <c:majorUnit val="5"/>
        <c:minorUnit val="5"/>
      </c:valAx>
      <c:valAx>
        <c:axId val="47352349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51918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vjtj!$D$97:$D$98</c:f>
              <c:numCache>
                <c:formatCode>0.000</c:formatCode>
                <c:ptCount val="2"/>
                <c:pt idx="0">
                  <c:v>-1.0028654946880691</c:v>
                </c:pt>
                <c:pt idx="1">
                  <c:v>1.0028654946880691</c:v>
                </c:pt>
              </c:numCache>
            </c:numRef>
          </c:xVal>
          <c:yVal>
            <c:numRef>
              <c:f>vjtj!$D$99:$D$100</c:f>
              <c:numCache>
                <c:formatCode>0.000</c:formatCode>
                <c:ptCount val="2"/>
                <c:pt idx="0">
                  <c:v>-0.87756286818700446</c:v>
                </c:pt>
                <c:pt idx="1">
                  <c:v>0.87756286818700446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518008"/>
        <c:axId val="473519968"/>
      </c:scatterChart>
      <c:valAx>
        <c:axId val="47351800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519968"/>
        <c:crosses val="autoZero"/>
        <c:crossBetween val="midCat"/>
        <c:majorUnit val="5"/>
        <c:minorUnit val="5"/>
      </c:valAx>
      <c:valAx>
        <c:axId val="47351996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51800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vjtj!$D$102:$D$103</c:f>
              <c:numCache>
                <c:formatCode>0.000</c:formatCode>
                <c:ptCount val="2"/>
                <c:pt idx="0">
                  <c:v>-0.95137235919961771</c:v>
                </c:pt>
                <c:pt idx="1">
                  <c:v>0.95137235919961771</c:v>
                </c:pt>
              </c:numCache>
            </c:numRef>
          </c:xVal>
          <c:yVal>
            <c:numRef>
              <c:f>vjtj!$D$104:$D$105</c:f>
              <c:numCache>
                <c:formatCode>0.000</c:formatCode>
                <c:ptCount val="2"/>
                <c:pt idx="0">
                  <c:v>-0.99901011186563482</c:v>
                </c:pt>
                <c:pt idx="1">
                  <c:v>0.99901011186563482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524672"/>
        <c:axId val="473519576"/>
      </c:scatterChart>
      <c:valAx>
        <c:axId val="47352467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519576"/>
        <c:crosses val="autoZero"/>
        <c:crossBetween val="midCat"/>
        <c:majorUnit val="5"/>
        <c:minorUnit val="5"/>
      </c:valAx>
      <c:valAx>
        <c:axId val="47351957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52467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vjtj!$E$92:$E$93</c:f>
              <c:numCache>
                <c:formatCode>0.000</c:formatCode>
                <c:ptCount val="2"/>
                <c:pt idx="0">
                  <c:v>-1.0770503369313078</c:v>
                </c:pt>
                <c:pt idx="1">
                  <c:v>1.0770503369313078</c:v>
                </c:pt>
              </c:numCache>
            </c:numRef>
          </c:xVal>
          <c:yVal>
            <c:numRef>
              <c:f>vjtj!$E$94:$E$95</c:f>
              <c:numCache>
                <c:formatCode>0.000</c:formatCode>
                <c:ptCount val="2"/>
                <c:pt idx="0">
                  <c:v>0.19660842651221599</c:v>
                </c:pt>
                <c:pt idx="1">
                  <c:v>-0.19660842651221599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520360"/>
        <c:axId val="473520752"/>
      </c:scatterChart>
      <c:valAx>
        <c:axId val="47352036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520752"/>
        <c:crosses val="autoZero"/>
        <c:crossBetween val="midCat"/>
        <c:majorUnit val="5"/>
        <c:minorUnit val="5"/>
      </c:valAx>
      <c:valAx>
        <c:axId val="47352075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52036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vjtj!$E$97:$E$98</c:f>
              <c:numCache>
                <c:formatCode>0.000</c:formatCode>
                <c:ptCount val="2"/>
                <c:pt idx="0">
                  <c:v>-0.84244799111960311</c:v>
                </c:pt>
                <c:pt idx="1">
                  <c:v>0.84244799111960311</c:v>
                </c:pt>
              </c:numCache>
            </c:numRef>
          </c:xVal>
          <c:yVal>
            <c:numRef>
              <c:f>vjtj!$E$99:$E$100</c:f>
              <c:numCache>
                <c:formatCode>0.000</c:formatCode>
                <c:ptCount val="2"/>
                <c:pt idx="0">
                  <c:v>-0.61143604169463373</c:v>
                </c:pt>
                <c:pt idx="1">
                  <c:v>0.61143604169463373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521536"/>
        <c:axId val="473521928"/>
      </c:scatterChart>
      <c:valAx>
        <c:axId val="47352153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521928"/>
        <c:crosses val="autoZero"/>
        <c:crossBetween val="midCat"/>
        <c:majorUnit val="5"/>
        <c:minorUnit val="5"/>
      </c:valAx>
      <c:valAx>
        <c:axId val="47352192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52153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vjtj!$E$102:$E$103</c:f>
              <c:numCache>
                <c:formatCode>0.000</c:formatCode>
                <c:ptCount val="2"/>
                <c:pt idx="0">
                  <c:v>-0.68385464791874939</c:v>
                </c:pt>
                <c:pt idx="1">
                  <c:v>0.68385464791874939</c:v>
                </c:pt>
              </c:numCache>
            </c:numRef>
          </c:xVal>
          <c:yVal>
            <c:numRef>
              <c:f>vjtj!$E$104:$E$105</c:f>
              <c:numCache>
                <c:formatCode>0.000</c:formatCode>
                <c:ptCount val="2"/>
                <c:pt idx="0">
                  <c:v>-0.22768057837686878</c:v>
                </c:pt>
                <c:pt idx="1">
                  <c:v>0.22768057837686878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055368"/>
        <c:axId val="475057328"/>
      </c:scatterChart>
      <c:valAx>
        <c:axId val="47505536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057328"/>
        <c:crosses val="autoZero"/>
        <c:crossBetween val="midCat"/>
        <c:majorUnit val="5"/>
        <c:minorUnit val="5"/>
      </c:valAx>
      <c:valAx>
        <c:axId val="47505732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05536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vjtj!$U$92:$U$93</c:f>
              <c:numCache>
                <c:formatCode>0.000</c:formatCode>
                <c:ptCount val="2"/>
                <c:pt idx="0">
                  <c:v>-0.9413641367950224</c:v>
                </c:pt>
                <c:pt idx="1">
                  <c:v>0.9413641367950224</c:v>
                </c:pt>
              </c:numCache>
            </c:numRef>
          </c:xVal>
          <c:yVal>
            <c:numRef>
              <c:f>vjtj!$U$94:$U$95</c:f>
              <c:numCache>
                <c:formatCode>0.000</c:formatCode>
                <c:ptCount val="2"/>
                <c:pt idx="0">
                  <c:v>-0.39343613705818703</c:v>
                </c:pt>
                <c:pt idx="1">
                  <c:v>0.39343613705818703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061248"/>
        <c:axId val="475059288"/>
      </c:scatterChart>
      <c:valAx>
        <c:axId val="47506124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059288"/>
        <c:crosses val="autoZero"/>
        <c:crossBetween val="midCat"/>
        <c:majorUnit val="5"/>
        <c:minorUnit val="5"/>
      </c:valAx>
      <c:valAx>
        <c:axId val="47505928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06124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vjtj!$U$97:$U$98</c:f>
              <c:numCache>
                <c:formatCode>0.000</c:formatCode>
                <c:ptCount val="2"/>
                <c:pt idx="0">
                  <c:v>-0.7712637180010109</c:v>
                </c:pt>
                <c:pt idx="1">
                  <c:v>0.7712637180010109</c:v>
                </c:pt>
              </c:numCache>
            </c:numRef>
          </c:xVal>
          <c:yVal>
            <c:numRef>
              <c:f>vjtj!$U$99:$U$100</c:f>
              <c:numCache>
                <c:formatCode>0.000</c:formatCode>
                <c:ptCount val="2"/>
                <c:pt idx="0">
                  <c:v>-0.82817451479347026</c:v>
                </c:pt>
                <c:pt idx="1">
                  <c:v>0.82817451479347026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061640"/>
        <c:axId val="475056152"/>
      </c:scatterChart>
      <c:valAx>
        <c:axId val="47506164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056152"/>
        <c:crosses val="autoZero"/>
        <c:crossBetween val="midCat"/>
        <c:majorUnit val="5"/>
        <c:minorUnit val="5"/>
      </c:valAx>
      <c:valAx>
        <c:axId val="47505615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06164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vjtj!$U$102:$U$103</c:f>
              <c:numCache>
                <c:formatCode>0.000</c:formatCode>
                <c:ptCount val="2"/>
                <c:pt idx="0">
                  <c:v>-1.0051365326307171</c:v>
                </c:pt>
                <c:pt idx="1">
                  <c:v>1.0051365326307171</c:v>
                </c:pt>
              </c:numCache>
            </c:numRef>
          </c:xVal>
          <c:yVal>
            <c:numRef>
              <c:f>vjtj!$U$104:$U$105</c:f>
              <c:numCache>
                <c:formatCode>0.000</c:formatCode>
                <c:ptCount val="2"/>
                <c:pt idx="0">
                  <c:v>-1.0752840048429269</c:v>
                </c:pt>
                <c:pt idx="1">
                  <c:v>1.0752840048429269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054192"/>
        <c:axId val="475057720"/>
      </c:scatterChart>
      <c:valAx>
        <c:axId val="47505419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057720"/>
        <c:crosses val="autoZero"/>
        <c:crossBetween val="midCat"/>
        <c:majorUnit val="5"/>
        <c:minorUnit val="5"/>
      </c:valAx>
      <c:valAx>
        <c:axId val="47505772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05419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vjtj!$I$102:$I$103</c:f>
              <c:numCache>
                <c:formatCode>0.000</c:formatCode>
                <c:ptCount val="2"/>
                <c:pt idx="0">
                  <c:v>-0.74352783615759044</c:v>
                </c:pt>
                <c:pt idx="1">
                  <c:v>0.74352783615759044</c:v>
                </c:pt>
              </c:numCache>
            </c:numRef>
          </c:xVal>
          <c:yVal>
            <c:numRef>
              <c:f>vjtj!$I$104:$I$105</c:f>
              <c:numCache>
                <c:formatCode>0.000</c:formatCode>
                <c:ptCount val="2"/>
                <c:pt idx="0">
                  <c:v>-1.4115885704303304</c:v>
                </c:pt>
                <c:pt idx="1">
                  <c:v>1.4115885704303304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270448"/>
        <c:axId val="422272016"/>
      </c:scatterChart>
      <c:valAx>
        <c:axId val="42227044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2272016"/>
        <c:crosses val="autoZero"/>
        <c:crossBetween val="midCat"/>
        <c:majorUnit val="5"/>
        <c:minorUnit val="5"/>
      </c:valAx>
      <c:valAx>
        <c:axId val="42227201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227044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vjtj!$F$92:$F$93</c:f>
              <c:numCache>
                <c:formatCode>0.000</c:formatCode>
                <c:ptCount val="2"/>
                <c:pt idx="0">
                  <c:v>-1.2699241373286787</c:v>
                </c:pt>
                <c:pt idx="1">
                  <c:v>1.2699241373286787</c:v>
                </c:pt>
              </c:numCache>
            </c:numRef>
          </c:xVal>
          <c:yVal>
            <c:numRef>
              <c:f>vjtj!$F$94:$F$95</c:f>
              <c:numCache>
                <c:formatCode>0.000</c:formatCode>
                <c:ptCount val="2"/>
                <c:pt idx="0">
                  <c:v>-0.99705243195903648</c:v>
                </c:pt>
                <c:pt idx="1">
                  <c:v>0.99705243195903648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054584"/>
        <c:axId val="475058896"/>
      </c:scatterChart>
      <c:valAx>
        <c:axId val="47505458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058896"/>
        <c:crosses val="autoZero"/>
        <c:crossBetween val="midCat"/>
        <c:majorUnit val="5"/>
        <c:minorUnit val="5"/>
      </c:valAx>
      <c:valAx>
        <c:axId val="47505889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05458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vjtj!$F$97:$F$98</c:f>
              <c:numCache>
                <c:formatCode>0.000</c:formatCode>
                <c:ptCount val="2"/>
                <c:pt idx="0">
                  <c:v>-0.82780748808880777</c:v>
                </c:pt>
                <c:pt idx="1">
                  <c:v>0.82780748808880777</c:v>
                </c:pt>
              </c:numCache>
            </c:numRef>
          </c:xVal>
          <c:yVal>
            <c:numRef>
              <c:f>vjtj!$F$99:$F$100</c:f>
              <c:numCache>
                <c:formatCode>0.000</c:formatCode>
                <c:ptCount val="2"/>
                <c:pt idx="0">
                  <c:v>-0.86190382986595038</c:v>
                </c:pt>
                <c:pt idx="1">
                  <c:v>0.86190382986595038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054976"/>
        <c:axId val="475060072"/>
      </c:scatterChart>
      <c:valAx>
        <c:axId val="47505497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060072"/>
        <c:crosses val="autoZero"/>
        <c:crossBetween val="midCat"/>
        <c:majorUnit val="5"/>
        <c:minorUnit val="5"/>
      </c:valAx>
      <c:valAx>
        <c:axId val="47506007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05497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vjtj!$F$102:$F$103</c:f>
              <c:numCache>
                <c:formatCode>0.000</c:formatCode>
                <c:ptCount val="2"/>
                <c:pt idx="0">
                  <c:v>-1.0835725197930424</c:v>
                </c:pt>
                <c:pt idx="1">
                  <c:v>1.0835725197930424</c:v>
                </c:pt>
              </c:numCache>
            </c:numRef>
          </c:xVal>
          <c:yVal>
            <c:numRef>
              <c:f>vjtj!$F$104:$F$105</c:f>
              <c:numCache>
                <c:formatCode>0.000</c:formatCode>
                <c:ptCount val="2"/>
                <c:pt idx="0">
                  <c:v>-1.2704853647493048</c:v>
                </c:pt>
                <c:pt idx="1">
                  <c:v>1.2704853647493048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055760"/>
        <c:axId val="425210040"/>
      </c:scatterChart>
      <c:valAx>
        <c:axId val="47505576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5210040"/>
        <c:crosses val="autoZero"/>
        <c:crossBetween val="midCat"/>
        <c:majorUnit val="5"/>
        <c:minorUnit val="5"/>
      </c:valAx>
      <c:valAx>
        <c:axId val="42521004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05576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vjtj!$N$92:$N$93</c:f>
              <c:numCache>
                <c:formatCode>0.000</c:formatCode>
                <c:ptCount val="2"/>
                <c:pt idx="0">
                  <c:v>-0.76233591733675121</c:v>
                </c:pt>
                <c:pt idx="1">
                  <c:v>0.76233591733675121</c:v>
                </c:pt>
              </c:numCache>
            </c:numRef>
          </c:xVal>
          <c:yVal>
            <c:numRef>
              <c:f>vjtj!$N$94:$N$95</c:f>
              <c:numCache>
                <c:formatCode>0.000</c:formatCode>
                <c:ptCount val="2"/>
                <c:pt idx="0">
                  <c:v>-0.49782887269077841</c:v>
                </c:pt>
                <c:pt idx="1">
                  <c:v>0.49782887269077841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208080"/>
        <c:axId val="425211216"/>
      </c:scatterChart>
      <c:valAx>
        <c:axId val="42520808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5211216"/>
        <c:crosses val="autoZero"/>
        <c:crossBetween val="midCat"/>
        <c:majorUnit val="5"/>
        <c:minorUnit val="5"/>
      </c:valAx>
      <c:valAx>
        <c:axId val="42521121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520808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vjtj!$N$97:$N$98</c:f>
              <c:numCache>
                <c:formatCode>0.000</c:formatCode>
                <c:ptCount val="2"/>
                <c:pt idx="0">
                  <c:v>-0.99318501490087707</c:v>
                </c:pt>
                <c:pt idx="1">
                  <c:v>0.99318501490087707</c:v>
                </c:pt>
              </c:numCache>
            </c:numRef>
          </c:xVal>
          <c:yVal>
            <c:numRef>
              <c:f>vjtj!$N$99:$N$100</c:f>
              <c:numCache>
                <c:formatCode>0.000</c:formatCode>
                <c:ptCount val="2"/>
                <c:pt idx="0">
                  <c:v>-0.95090953648929222</c:v>
                </c:pt>
                <c:pt idx="1">
                  <c:v>0.95090953648929222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212000"/>
        <c:axId val="425212392"/>
      </c:scatterChart>
      <c:valAx>
        <c:axId val="42521200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5212392"/>
        <c:crosses val="autoZero"/>
        <c:crossBetween val="midCat"/>
        <c:majorUnit val="5"/>
        <c:minorUnit val="5"/>
      </c:valAx>
      <c:valAx>
        <c:axId val="42521239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521200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vjtj!$N$102:$N$103</c:f>
              <c:numCache>
                <c:formatCode>0.000</c:formatCode>
                <c:ptCount val="2"/>
                <c:pt idx="0">
                  <c:v>-1.0771981918848148</c:v>
                </c:pt>
                <c:pt idx="1">
                  <c:v>1.0771981918848148</c:v>
                </c:pt>
              </c:numCache>
            </c:numRef>
          </c:xVal>
          <c:yVal>
            <c:numRef>
              <c:f>vjtj!$N$104:$N$105</c:f>
              <c:numCache>
                <c:formatCode>0.000</c:formatCode>
                <c:ptCount val="2"/>
                <c:pt idx="0">
                  <c:v>-1.2580883187926533</c:v>
                </c:pt>
                <c:pt idx="1">
                  <c:v>1.2580883187926533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207296"/>
        <c:axId val="425210824"/>
      </c:scatterChart>
      <c:valAx>
        <c:axId val="42520729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5210824"/>
        <c:crosses val="autoZero"/>
        <c:crossBetween val="midCat"/>
        <c:majorUnit val="5"/>
        <c:minorUnit val="5"/>
      </c:valAx>
      <c:valAx>
        <c:axId val="42521082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520729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vjtj!$O$92:$O$93</c:f>
              <c:numCache>
                <c:formatCode>0.000</c:formatCode>
                <c:ptCount val="2"/>
                <c:pt idx="0">
                  <c:v>-0.59013998838593984</c:v>
                </c:pt>
                <c:pt idx="1">
                  <c:v>0.59013998838593984</c:v>
                </c:pt>
              </c:numCache>
            </c:numRef>
          </c:xVal>
          <c:yVal>
            <c:numRef>
              <c:f>vjtj!$O$94:$O$95</c:f>
              <c:numCache>
                <c:formatCode>0.000</c:formatCode>
                <c:ptCount val="2"/>
                <c:pt idx="0">
                  <c:v>-0.11902229259297513</c:v>
                </c:pt>
                <c:pt idx="1">
                  <c:v>0.11902229259297513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206512"/>
        <c:axId val="425205336"/>
      </c:scatterChart>
      <c:valAx>
        <c:axId val="42520651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5205336"/>
        <c:crosses val="autoZero"/>
        <c:crossBetween val="midCat"/>
        <c:majorUnit val="5"/>
        <c:minorUnit val="5"/>
      </c:valAx>
      <c:valAx>
        <c:axId val="42520533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520651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vjtj!$O$97:$O$98</c:f>
              <c:numCache>
                <c:formatCode>0.000</c:formatCode>
                <c:ptCount val="2"/>
                <c:pt idx="0">
                  <c:v>-0.95927956608712506</c:v>
                </c:pt>
                <c:pt idx="1">
                  <c:v>0.95927956608712506</c:v>
                </c:pt>
              </c:numCache>
            </c:numRef>
          </c:xVal>
          <c:yVal>
            <c:numRef>
              <c:f>vjtj!$O$99:$O$100</c:f>
              <c:numCache>
                <c:formatCode>0.000</c:formatCode>
                <c:ptCount val="2"/>
                <c:pt idx="0">
                  <c:v>-1.3406645927677063</c:v>
                </c:pt>
                <c:pt idx="1">
                  <c:v>1.3406645927677063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206120"/>
        <c:axId val="425208864"/>
      </c:scatterChart>
      <c:valAx>
        <c:axId val="42520612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5208864"/>
        <c:crosses val="autoZero"/>
        <c:crossBetween val="midCat"/>
        <c:majorUnit val="5"/>
        <c:minorUnit val="5"/>
      </c:valAx>
      <c:valAx>
        <c:axId val="42520886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520612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vjtj!$O$102:$O$103</c:f>
              <c:numCache>
                <c:formatCode>0.000</c:formatCode>
                <c:ptCount val="2"/>
                <c:pt idx="0">
                  <c:v>-0.97299770001131369</c:v>
                </c:pt>
                <c:pt idx="1">
                  <c:v>0.97299770001131369</c:v>
                </c:pt>
              </c:numCache>
            </c:numRef>
          </c:xVal>
          <c:yVal>
            <c:numRef>
              <c:f>vjtj!$O$104:$O$105</c:f>
              <c:numCache>
                <c:formatCode>0.000</c:formatCode>
                <c:ptCount val="2"/>
                <c:pt idx="0">
                  <c:v>-1.3868934074616037</c:v>
                </c:pt>
                <c:pt idx="1">
                  <c:v>1.3868934074616037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207688"/>
        <c:axId val="425209256"/>
      </c:scatterChart>
      <c:valAx>
        <c:axId val="42520768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5209256"/>
        <c:crosses val="autoZero"/>
        <c:crossBetween val="midCat"/>
        <c:majorUnit val="5"/>
        <c:minorUnit val="5"/>
      </c:valAx>
      <c:valAx>
        <c:axId val="42520925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520768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vjtj!$P$92:$P$93</c:f>
              <c:numCache>
                <c:formatCode>0.000</c:formatCode>
                <c:ptCount val="2"/>
                <c:pt idx="0">
                  <c:v>-0.95532213086485385</c:v>
                </c:pt>
                <c:pt idx="1">
                  <c:v>0.95532213086485385</c:v>
                </c:pt>
              </c:numCache>
            </c:numRef>
          </c:xVal>
          <c:yVal>
            <c:numRef>
              <c:f>vjtj!$P$94:$P$95</c:f>
              <c:numCache>
                <c:formatCode>0.000</c:formatCode>
                <c:ptCount val="2"/>
                <c:pt idx="0">
                  <c:v>-9.8175322789947159E-2</c:v>
                </c:pt>
                <c:pt idx="1">
                  <c:v>9.8175322789947159E-2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900664"/>
        <c:axId val="475895960"/>
      </c:scatterChart>
      <c:valAx>
        <c:axId val="47590066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895960"/>
        <c:crosses val="autoZero"/>
        <c:crossBetween val="midCat"/>
        <c:majorUnit val="5"/>
        <c:minorUnit val="5"/>
      </c:valAx>
      <c:valAx>
        <c:axId val="47589596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90066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vjtj!$H$92:$H$93</c:f>
              <c:numCache>
                <c:formatCode>0.000</c:formatCode>
                <c:ptCount val="2"/>
                <c:pt idx="0">
                  <c:v>-0.92701615007890814</c:v>
                </c:pt>
                <c:pt idx="1">
                  <c:v>0.92701615007890814</c:v>
                </c:pt>
              </c:numCache>
            </c:numRef>
          </c:xVal>
          <c:yVal>
            <c:numRef>
              <c:f>vjtj!$H$94:$H$95</c:f>
              <c:numCache>
                <c:formatCode>0.000</c:formatCode>
                <c:ptCount val="2"/>
                <c:pt idx="0">
                  <c:v>-0.16597160318474766</c:v>
                </c:pt>
                <c:pt idx="1">
                  <c:v>0.16597160318474766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903560"/>
        <c:axId val="400904736"/>
      </c:scatterChart>
      <c:valAx>
        <c:axId val="40090356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00904736"/>
        <c:crosses val="autoZero"/>
        <c:crossBetween val="midCat"/>
        <c:majorUnit val="5"/>
        <c:minorUnit val="5"/>
      </c:valAx>
      <c:valAx>
        <c:axId val="40090473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0090356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vjtj!$P$97:$P$98</c:f>
              <c:numCache>
                <c:formatCode>0.000</c:formatCode>
                <c:ptCount val="2"/>
                <c:pt idx="0">
                  <c:v>-0.8428693368971496</c:v>
                </c:pt>
                <c:pt idx="1">
                  <c:v>0.8428693368971496</c:v>
                </c:pt>
              </c:numCache>
            </c:numRef>
          </c:xVal>
          <c:yVal>
            <c:numRef>
              <c:f>vjtj!$P$99:$P$100</c:f>
              <c:numCache>
                <c:formatCode>0.000</c:formatCode>
                <c:ptCount val="2"/>
                <c:pt idx="0">
                  <c:v>-0.96667731405208457</c:v>
                </c:pt>
                <c:pt idx="1">
                  <c:v>0.96667731405208457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896744"/>
        <c:axId val="475899096"/>
      </c:scatterChart>
      <c:valAx>
        <c:axId val="47589674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899096"/>
        <c:crosses val="autoZero"/>
        <c:crossBetween val="midCat"/>
        <c:majorUnit val="5"/>
        <c:minorUnit val="5"/>
      </c:valAx>
      <c:valAx>
        <c:axId val="47589909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89674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vjtj!$P$102:$P$103</c:f>
              <c:numCache>
                <c:formatCode>0.000</c:formatCode>
                <c:ptCount val="2"/>
                <c:pt idx="0">
                  <c:v>-0.92606941133676068</c:v>
                </c:pt>
                <c:pt idx="1">
                  <c:v>0.92606941133676068</c:v>
                </c:pt>
              </c:numCache>
            </c:numRef>
          </c:xVal>
          <c:yVal>
            <c:numRef>
              <c:f>vjtj!$P$104:$P$105</c:f>
              <c:numCache>
                <c:formatCode>0.000</c:formatCode>
                <c:ptCount val="2"/>
                <c:pt idx="0">
                  <c:v>-0.83729716464097848</c:v>
                </c:pt>
                <c:pt idx="1">
                  <c:v>0.83729716464097848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896352"/>
        <c:axId val="475899880"/>
      </c:scatterChart>
      <c:valAx>
        <c:axId val="47589635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899880"/>
        <c:crosses val="autoZero"/>
        <c:crossBetween val="midCat"/>
        <c:majorUnit val="5"/>
        <c:minorUnit val="5"/>
      </c:valAx>
      <c:valAx>
        <c:axId val="47589988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89635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vjtj!$Q$92:$Q$93</c:f>
              <c:numCache>
                <c:formatCode>0.000</c:formatCode>
                <c:ptCount val="2"/>
                <c:pt idx="0">
                  <c:v>-0.73486788961570138</c:v>
                </c:pt>
                <c:pt idx="1">
                  <c:v>0.73486788961570138</c:v>
                </c:pt>
              </c:numCache>
            </c:numRef>
          </c:xVal>
          <c:yVal>
            <c:numRef>
              <c:f>vjtj!$Q$94:$Q$95</c:f>
              <c:numCache>
                <c:formatCode>0.000</c:formatCode>
                <c:ptCount val="2"/>
                <c:pt idx="0">
                  <c:v>0.17133570581177077</c:v>
                </c:pt>
                <c:pt idx="1">
                  <c:v>-0.17133570581177077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897920"/>
        <c:axId val="475894784"/>
      </c:scatterChart>
      <c:valAx>
        <c:axId val="47589792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894784"/>
        <c:crosses val="autoZero"/>
        <c:crossBetween val="midCat"/>
        <c:majorUnit val="5"/>
        <c:minorUnit val="5"/>
      </c:valAx>
      <c:valAx>
        <c:axId val="47589478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89792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vjtj!$Q$97:$Q$98</c:f>
              <c:numCache>
                <c:formatCode>0.000</c:formatCode>
                <c:ptCount val="2"/>
                <c:pt idx="0">
                  <c:v>-0.95649075290803476</c:v>
                </c:pt>
                <c:pt idx="1">
                  <c:v>0.95649075290803476</c:v>
                </c:pt>
              </c:numCache>
            </c:numRef>
          </c:xVal>
          <c:yVal>
            <c:numRef>
              <c:f>vjtj!$Q$99:$Q$100</c:f>
              <c:numCache>
                <c:formatCode>0.000</c:formatCode>
                <c:ptCount val="2"/>
                <c:pt idx="0">
                  <c:v>-0.87735898495626718</c:v>
                </c:pt>
                <c:pt idx="1">
                  <c:v>0.87735898495626718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901448"/>
        <c:axId val="475901840"/>
      </c:scatterChart>
      <c:valAx>
        <c:axId val="47590144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901840"/>
        <c:crosses val="autoZero"/>
        <c:crossBetween val="midCat"/>
        <c:majorUnit val="5"/>
        <c:minorUnit val="5"/>
      </c:valAx>
      <c:valAx>
        <c:axId val="47590184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90144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vjtj!$Q$102:$Q$103</c:f>
              <c:numCache>
                <c:formatCode>0.000</c:formatCode>
                <c:ptCount val="2"/>
                <c:pt idx="0">
                  <c:v>-0.82784093929102232</c:v>
                </c:pt>
                <c:pt idx="1">
                  <c:v>0.82784093929102232</c:v>
                </c:pt>
              </c:numCache>
            </c:numRef>
          </c:xVal>
          <c:yVal>
            <c:numRef>
              <c:f>vjtj!$Q$104:$Q$105</c:f>
              <c:numCache>
                <c:formatCode>0.000</c:formatCode>
                <c:ptCount val="2"/>
                <c:pt idx="0">
                  <c:v>-0.94992186699669146</c:v>
                </c:pt>
                <c:pt idx="1">
                  <c:v>0.94992186699669146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904584"/>
        <c:axId val="475899488"/>
      </c:scatterChart>
      <c:valAx>
        <c:axId val="47590458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899488"/>
        <c:crosses val="autoZero"/>
        <c:crossBetween val="midCat"/>
        <c:majorUnit val="5"/>
        <c:minorUnit val="5"/>
      </c:valAx>
      <c:valAx>
        <c:axId val="47589948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90458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vjtj!$R$92:$R$93</c:f>
              <c:numCache>
                <c:formatCode>0.000</c:formatCode>
                <c:ptCount val="2"/>
                <c:pt idx="0">
                  <c:v>-0.47956820030326119</c:v>
                </c:pt>
                <c:pt idx="1">
                  <c:v>0.47956820030326119</c:v>
                </c:pt>
              </c:numCache>
            </c:numRef>
          </c:xVal>
          <c:yVal>
            <c:numRef>
              <c:f>vjtj!$R$94:$R$95</c:f>
              <c:numCache>
                <c:formatCode>0.000</c:formatCode>
                <c:ptCount val="2"/>
                <c:pt idx="0">
                  <c:v>-0.15239991259190294</c:v>
                </c:pt>
                <c:pt idx="1">
                  <c:v>0.15239991259190294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904976"/>
        <c:axId val="475898704"/>
      </c:scatterChart>
      <c:valAx>
        <c:axId val="47590497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898704"/>
        <c:crosses val="autoZero"/>
        <c:crossBetween val="midCat"/>
        <c:majorUnit val="5"/>
        <c:minorUnit val="5"/>
      </c:valAx>
      <c:valAx>
        <c:axId val="47589870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90497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vjtj!$R$97:$R$98</c:f>
              <c:numCache>
                <c:formatCode>0.000</c:formatCode>
                <c:ptCount val="2"/>
                <c:pt idx="0">
                  <c:v>-0.78760204335602935</c:v>
                </c:pt>
                <c:pt idx="1">
                  <c:v>0.78760204335602935</c:v>
                </c:pt>
              </c:numCache>
            </c:numRef>
          </c:xVal>
          <c:yVal>
            <c:numRef>
              <c:f>vjtj!$R$99:$R$100</c:f>
              <c:numCache>
                <c:formatCode>0.000</c:formatCode>
                <c:ptCount val="2"/>
                <c:pt idx="0">
                  <c:v>-1.1300199800031991</c:v>
                </c:pt>
                <c:pt idx="1">
                  <c:v>1.1300199800031991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903408"/>
        <c:axId val="475903800"/>
      </c:scatterChart>
      <c:valAx>
        <c:axId val="47590340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903800"/>
        <c:crosses val="autoZero"/>
        <c:crossBetween val="midCat"/>
        <c:majorUnit val="5"/>
        <c:minorUnit val="5"/>
      </c:valAx>
      <c:valAx>
        <c:axId val="47590380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90340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vjtj!$R$102:$R$103</c:f>
              <c:numCache>
                <c:formatCode>0.000</c:formatCode>
                <c:ptCount val="2"/>
                <c:pt idx="0">
                  <c:v>-1.1307091501690307</c:v>
                </c:pt>
                <c:pt idx="1">
                  <c:v>1.1307091501690307</c:v>
                </c:pt>
              </c:numCache>
            </c:numRef>
          </c:xVal>
          <c:yVal>
            <c:numRef>
              <c:f>vjtj!$R$104:$R$105</c:f>
              <c:numCache>
                <c:formatCode>0.000</c:formatCode>
                <c:ptCount val="2"/>
                <c:pt idx="0">
                  <c:v>-1.2429451929918718</c:v>
                </c:pt>
                <c:pt idx="1">
                  <c:v>1.2429451929918718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900272"/>
        <c:axId val="475897528"/>
      </c:scatterChart>
      <c:valAx>
        <c:axId val="47590027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897528"/>
        <c:crosses val="autoZero"/>
        <c:crossBetween val="midCat"/>
        <c:majorUnit val="5"/>
        <c:minorUnit val="5"/>
      </c:valAx>
      <c:valAx>
        <c:axId val="47589752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590027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2000" b="1"/>
              <a:t>Weerskarakteristieken gedurende de telperiode (1 apr - 30 sept)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vjtj!$A$11</c:f>
              <c:strCache>
                <c:ptCount val="1"/>
                <c:pt idx="0">
                  <c:v>zonuren</c:v>
                </c:pt>
              </c:strCache>
            </c:strRef>
          </c:tx>
          <c:spPr>
            <a:ln w="6032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127000">
                <a:solidFill>
                  <a:srgbClr val="FFC00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127000" cap="rnd">
                  <a:solidFill>
                    <a:srgbClr val="FFC000"/>
                  </a:solidFill>
                </a:ln>
                <a:effectLst/>
              </c:spPr>
            </c:marker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vjtj!$B$1:$S$1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vjtj!$B$11:$S$11</c:f>
              <c:numCache>
                <c:formatCode>0</c:formatCode>
                <c:ptCount val="18"/>
                <c:pt idx="0">
                  <c:v>1140.1000000000001</c:v>
                </c:pt>
                <c:pt idx="1">
                  <c:v>1114.6000000000001</c:v>
                </c:pt>
                <c:pt idx="2">
                  <c:v>1297.8999999999996</c:v>
                </c:pt>
                <c:pt idx="3">
                  <c:v>1249.0999999999995</c:v>
                </c:pt>
                <c:pt idx="4">
                  <c:v>1179.4000000000001</c:v>
                </c:pt>
                <c:pt idx="5">
                  <c:v>1135.0000000000007</c:v>
                </c:pt>
                <c:pt idx="6">
                  <c:v>1171</c:v>
                </c:pt>
                <c:pt idx="7">
                  <c:v>1147</c:v>
                </c:pt>
                <c:pt idx="8">
                  <c:v>1303</c:v>
                </c:pt>
                <c:pt idx="9">
                  <c:v>1220</c:v>
                </c:pt>
                <c:pt idx="10">
                  <c:v>1176.5000000000002</c:v>
                </c:pt>
                <c:pt idx="11">
                  <c:v>1426.3000000000004</c:v>
                </c:pt>
                <c:pt idx="12">
                  <c:v>1355.3000000000009</c:v>
                </c:pt>
                <c:pt idx="13">
                  <c:v>1477.6999999999996</c:v>
                </c:pt>
                <c:pt idx="14">
                  <c:v>1196.7000000000003</c:v>
                </c:pt>
                <c:pt idx="15">
                  <c:v>1440.4000000000008</c:v>
                </c:pt>
                <c:pt idx="16">
                  <c:v>1372.4000000000003</c:v>
                </c:pt>
                <c:pt idx="17">
                  <c:v>1159.4999999999998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vjtj!$A$12</c:f>
              <c:strCache>
                <c:ptCount val="1"/>
                <c:pt idx="0">
                  <c:v>regenval mm</c:v>
                </c:pt>
              </c:strCache>
            </c:strRef>
          </c:tx>
          <c:spPr>
            <a:ln w="635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1270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vjtj!$B$1:$S$1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vjtj!$B$12:$S$12</c:f>
              <c:numCache>
                <c:formatCode>0</c:formatCode>
                <c:ptCount val="18"/>
                <c:pt idx="0">
                  <c:v>430.90000000000032</c:v>
                </c:pt>
                <c:pt idx="1">
                  <c:v>376.90000000000003</c:v>
                </c:pt>
                <c:pt idx="2">
                  <c:v>279.30000000000018</c:v>
                </c:pt>
                <c:pt idx="3">
                  <c:v>367.99999999999994</c:v>
                </c:pt>
                <c:pt idx="4">
                  <c:v>365.50000000000011</c:v>
                </c:pt>
                <c:pt idx="5">
                  <c:v>471.60000000000008</c:v>
                </c:pt>
                <c:pt idx="6">
                  <c:v>324.60000000000002</c:v>
                </c:pt>
                <c:pt idx="7">
                  <c:v>501.30000000000007</c:v>
                </c:pt>
                <c:pt idx="8">
                  <c:v>323.49999999999994</c:v>
                </c:pt>
                <c:pt idx="9">
                  <c:v>439.6</c:v>
                </c:pt>
                <c:pt idx="10">
                  <c:v>329.89999999999986</c:v>
                </c:pt>
                <c:pt idx="11">
                  <c:v>262.30000000000007</c:v>
                </c:pt>
                <c:pt idx="12">
                  <c:v>257.2</c:v>
                </c:pt>
                <c:pt idx="13">
                  <c:v>257.8</c:v>
                </c:pt>
                <c:pt idx="14">
                  <c:v>418.50000000000011</c:v>
                </c:pt>
                <c:pt idx="15">
                  <c:v>299.60000000000002</c:v>
                </c:pt>
                <c:pt idx="16">
                  <c:v>488.40000000000003</c:v>
                </c:pt>
                <c:pt idx="17">
                  <c:v>600.70000000000039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1056"/>
        <c:axId val="475905368"/>
      </c:lineChart>
      <c:lineChart>
        <c:grouping val="standard"/>
        <c:varyColors val="0"/>
        <c:ser>
          <c:idx val="1"/>
          <c:order val="0"/>
          <c:tx>
            <c:strRef>
              <c:f>vjtj!$A$10</c:f>
              <c:strCache>
                <c:ptCount val="1"/>
                <c:pt idx="0">
                  <c:v>gemiddelde temperatuur °C</c:v>
                </c:pt>
              </c:strCache>
            </c:strRef>
          </c:tx>
          <c:spPr>
            <a:ln w="635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vjtj!$B$1:$S$1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vjtj!$B$10:$S$10</c:f>
              <c:numCache>
                <c:formatCode>0.0</c:formatCode>
                <c:ptCount val="18"/>
                <c:pt idx="0">
                  <c:v>15.607650273224039</c:v>
                </c:pt>
                <c:pt idx="1">
                  <c:v>15.190710382513664</c:v>
                </c:pt>
                <c:pt idx="2">
                  <c:v>15.918032786885249</c:v>
                </c:pt>
                <c:pt idx="3">
                  <c:v>14.975409836065571</c:v>
                </c:pt>
                <c:pt idx="4">
                  <c:v>16.327322404371589</c:v>
                </c:pt>
                <c:pt idx="5">
                  <c:v>14.918032786885245</c:v>
                </c:pt>
                <c:pt idx="6">
                  <c:v>14.971584699453558</c:v>
                </c:pt>
                <c:pt idx="7">
                  <c:v>15.73661202185793</c:v>
                </c:pt>
                <c:pt idx="8">
                  <c:v>15.225683060109283</c:v>
                </c:pt>
                <c:pt idx="9">
                  <c:v>16.055737704918041</c:v>
                </c:pt>
                <c:pt idx="10">
                  <c:v>15.61912568306011</c:v>
                </c:pt>
                <c:pt idx="11">
                  <c:v>17.366666666666667</c:v>
                </c:pt>
                <c:pt idx="12">
                  <c:v>15.98743169398908</c:v>
                </c:pt>
                <c:pt idx="13">
                  <c:v>16.322404371584692</c:v>
                </c:pt>
                <c:pt idx="14">
                  <c:v>14.820218579234982</c:v>
                </c:pt>
                <c:pt idx="15">
                  <c:v>16.316393442622939</c:v>
                </c:pt>
                <c:pt idx="16">
                  <c:v>16.473770491803286</c:v>
                </c:pt>
                <c:pt idx="17">
                  <c:v>16.308743169398905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894000"/>
        <c:axId val="475893608"/>
      </c:lineChart>
      <c:catAx>
        <c:axId val="47590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5905368"/>
        <c:crosses val="autoZero"/>
        <c:auto val="1"/>
        <c:lblAlgn val="ctr"/>
        <c:lblOffset val="100"/>
        <c:tickLblSkip val="2"/>
        <c:noMultiLvlLbl val="0"/>
      </c:catAx>
      <c:valAx>
        <c:axId val="475905368"/>
        <c:scaling>
          <c:orientation val="minMax"/>
          <c:max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400" b="1"/>
                  <a:t>Zonuren en regenval (mm)</a:t>
                </a:r>
              </a:p>
            </c:rich>
          </c:tx>
          <c:layout>
            <c:manualLayout>
              <c:xMode val="edge"/>
              <c:yMode val="edge"/>
              <c:x val="9.5624331691871942E-3"/>
              <c:y val="0.30645675002157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5901056"/>
        <c:crosses val="autoZero"/>
        <c:crossBetween val="between"/>
        <c:majorUnit val="100"/>
      </c:valAx>
      <c:valAx>
        <c:axId val="475893608"/>
        <c:scaling>
          <c:orientation val="minMax"/>
          <c:min val="13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400" b="1">
                    <a:solidFill>
                      <a:srgbClr val="FF0000"/>
                    </a:solidFill>
                  </a:rPr>
                  <a:t>temperatuur (°C)</a:t>
                </a:r>
              </a:p>
            </c:rich>
          </c:tx>
          <c:layout>
            <c:manualLayout>
              <c:xMode val="edge"/>
              <c:yMode val="edge"/>
              <c:x val="0.96572550739787044"/>
              <c:y val="0.36441757073397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5894000"/>
        <c:crosses val="max"/>
        <c:crossBetween val="between"/>
      </c:valAx>
      <c:catAx>
        <c:axId val="47589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5893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71364126806253"/>
          <c:y val="0.79111088128364937"/>
          <c:w val="0.73427816053206285"/>
          <c:h val="9.1764945354129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2000" b="1"/>
              <a:t>Weerskarakteristieken gedurende de periode 1 okt - 30 sept</a:t>
            </a:r>
          </a:p>
        </c:rich>
      </c:tx>
      <c:layout>
        <c:manualLayout>
          <c:xMode val="edge"/>
          <c:yMode val="edge"/>
          <c:x val="0.1605131315656349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0103178546331602"/>
          <c:y val="8.0616904483194529E-2"/>
          <c:w val="0.8025196204671351"/>
          <c:h val="0.78566128057958684"/>
        </c:manualLayout>
      </c:layout>
      <c:lineChart>
        <c:grouping val="standard"/>
        <c:varyColors val="0"/>
        <c:ser>
          <c:idx val="2"/>
          <c:order val="1"/>
          <c:tx>
            <c:strRef>
              <c:f>vjtj!$A$11</c:f>
              <c:strCache>
                <c:ptCount val="1"/>
                <c:pt idx="0">
                  <c:v>zonuren</c:v>
                </c:pt>
              </c:strCache>
            </c:strRef>
          </c:tx>
          <c:spPr>
            <a:ln w="6032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127000">
                <a:solidFill>
                  <a:srgbClr val="FFC00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127000" cap="rnd">
                  <a:solidFill>
                    <a:srgbClr val="FFC000"/>
                  </a:solidFill>
                </a:ln>
                <a:effectLst/>
              </c:spPr>
            </c:marker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vjtj!$B$1:$S$1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vjtj!$B$24:$S$24</c:f>
              <c:numCache>
                <c:formatCode>0</c:formatCode>
                <c:ptCount val="18"/>
                <c:pt idx="0">
                  <c:v>1647.5000000000002</c:v>
                </c:pt>
                <c:pt idx="1">
                  <c:v>1686.1000000000004</c:v>
                </c:pt>
                <c:pt idx="2">
                  <c:v>1845.7000000000005</c:v>
                </c:pt>
                <c:pt idx="3">
                  <c:v>1755.0999999999992</c:v>
                </c:pt>
                <c:pt idx="4">
                  <c:v>1712.4999999999991</c:v>
                </c:pt>
                <c:pt idx="5">
                  <c:v>1786.6000000000008</c:v>
                </c:pt>
                <c:pt idx="6">
                  <c:v>1644.2000000000021</c:v>
                </c:pt>
                <c:pt idx="7">
                  <c:v>1778.1999999999998</c:v>
                </c:pt>
                <c:pt idx="8">
                  <c:v>1856.6999999999998</c:v>
                </c:pt>
                <c:pt idx="9">
                  <c:v>1817.2999999999995</c:v>
                </c:pt>
                <c:pt idx="10">
                  <c:v>1808.3999999999994</c:v>
                </c:pt>
                <c:pt idx="11">
                  <c:v>1976.8000000000002</c:v>
                </c:pt>
                <c:pt idx="12">
                  <c:v>1987.200000000001</c:v>
                </c:pt>
                <c:pt idx="13">
                  <c:v>2068.2000000000003</c:v>
                </c:pt>
                <c:pt idx="14">
                  <c:v>1768.7999999999995</c:v>
                </c:pt>
                <c:pt idx="15">
                  <c:v>2081.3999999999992</c:v>
                </c:pt>
                <c:pt idx="16">
                  <c:v>1962.5</c:v>
                </c:pt>
                <c:pt idx="17">
                  <c:v>1643.6999999999996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vjtj!$A$12</c:f>
              <c:strCache>
                <c:ptCount val="1"/>
                <c:pt idx="0">
                  <c:v>regenval mm</c:v>
                </c:pt>
              </c:strCache>
            </c:strRef>
          </c:tx>
          <c:spPr>
            <a:ln w="635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1270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vjtj!$B$1:$S$1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vjtj!$B$25:$S$25</c:f>
              <c:numCache>
                <c:formatCode>0</c:formatCode>
                <c:ptCount val="18"/>
                <c:pt idx="0">
                  <c:v>908</c:v>
                </c:pt>
                <c:pt idx="1">
                  <c:v>730.70000000000061</c:v>
                </c:pt>
                <c:pt idx="2">
                  <c:v>573.90000000000066</c:v>
                </c:pt>
                <c:pt idx="3">
                  <c:v>838.10000000000014</c:v>
                </c:pt>
                <c:pt idx="4">
                  <c:v>731.79999999999984</c:v>
                </c:pt>
                <c:pt idx="5">
                  <c:v>819.30000000000052</c:v>
                </c:pt>
                <c:pt idx="6">
                  <c:v>691.60000000000025</c:v>
                </c:pt>
                <c:pt idx="7">
                  <c:v>855.09999999999991</c:v>
                </c:pt>
                <c:pt idx="8">
                  <c:v>705.6</c:v>
                </c:pt>
                <c:pt idx="9">
                  <c:v>849.2</c:v>
                </c:pt>
                <c:pt idx="10">
                  <c:v>655.30000000000018</c:v>
                </c:pt>
                <c:pt idx="11">
                  <c:v>666.39999999999975</c:v>
                </c:pt>
                <c:pt idx="12">
                  <c:v>630.30000000000018</c:v>
                </c:pt>
                <c:pt idx="13">
                  <c:v>768.4</c:v>
                </c:pt>
                <c:pt idx="14">
                  <c:v>801.49999999999977</c:v>
                </c:pt>
                <c:pt idx="15">
                  <c:v>630.5</c:v>
                </c:pt>
                <c:pt idx="16">
                  <c:v>900.90000000000032</c:v>
                </c:pt>
                <c:pt idx="17">
                  <c:v>1309.7999999999997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6544"/>
        <c:axId val="475906936"/>
      </c:lineChart>
      <c:lineChart>
        <c:grouping val="standard"/>
        <c:varyColors val="0"/>
        <c:ser>
          <c:idx val="1"/>
          <c:order val="0"/>
          <c:tx>
            <c:strRef>
              <c:f>vjtj!$A$10</c:f>
              <c:strCache>
                <c:ptCount val="1"/>
                <c:pt idx="0">
                  <c:v>gemiddelde temperatuur °C</c:v>
                </c:pt>
              </c:strCache>
            </c:strRef>
          </c:tx>
          <c:spPr>
            <a:ln w="635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vjtj!$B$1:$S$1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vjtj!$B$23:$S$23</c:f>
              <c:numCache>
                <c:formatCode>0.0</c:formatCode>
                <c:ptCount val="18"/>
                <c:pt idx="0">
                  <c:v>11.950684931506849</c:v>
                </c:pt>
                <c:pt idx="1">
                  <c:v>10.743989071038252</c:v>
                </c:pt>
                <c:pt idx="2">
                  <c:v>10.315616438356159</c:v>
                </c:pt>
                <c:pt idx="3">
                  <c:v>10.038356164383561</c:v>
                </c:pt>
                <c:pt idx="4">
                  <c:v>10.679452054794522</c:v>
                </c:pt>
                <c:pt idx="5">
                  <c:v>10.715846994535516</c:v>
                </c:pt>
                <c:pt idx="6">
                  <c:v>9.8797260273972647</c:v>
                </c:pt>
                <c:pt idx="7">
                  <c:v>11.68</c:v>
                </c:pt>
                <c:pt idx="8">
                  <c:v>10.862191780821913</c:v>
                </c:pt>
                <c:pt idx="9">
                  <c:v>11.704644808743168</c:v>
                </c:pt>
                <c:pt idx="10">
                  <c:v>10.800273972602739</c:v>
                </c:pt>
                <c:pt idx="11">
                  <c:v>11.717260273972611</c:v>
                </c:pt>
                <c:pt idx="12">
                  <c:v>11.553424657534254</c:v>
                </c:pt>
                <c:pt idx="13">
                  <c:v>11.845355191256827</c:v>
                </c:pt>
                <c:pt idx="14">
                  <c:v>10.772602739726032</c:v>
                </c:pt>
                <c:pt idx="15">
                  <c:v>11.672054794520546</c:v>
                </c:pt>
                <c:pt idx="16">
                  <c:v>11.988493150684937</c:v>
                </c:pt>
                <c:pt idx="17">
                  <c:v>12.243013698630147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8112"/>
        <c:axId val="475907328"/>
      </c:lineChart>
      <c:catAx>
        <c:axId val="47590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5906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75906936"/>
        <c:scaling>
          <c:orientation val="minMax"/>
          <c:max val="22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400" b="1"/>
                  <a:t>Zonuren en regenval (mm)</a:t>
                </a:r>
              </a:p>
            </c:rich>
          </c:tx>
          <c:layout>
            <c:manualLayout>
              <c:xMode val="edge"/>
              <c:yMode val="edge"/>
              <c:x val="9.5624331691871942E-3"/>
              <c:y val="0.30645675002157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5906544"/>
        <c:crosses val="autoZero"/>
        <c:crossBetween val="between"/>
        <c:majorUnit val="100"/>
      </c:valAx>
      <c:valAx>
        <c:axId val="475907328"/>
        <c:scaling>
          <c:orientation val="minMax"/>
          <c:max val="15"/>
          <c:min val="6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400" b="1">
                    <a:solidFill>
                      <a:srgbClr val="FF0000"/>
                    </a:solidFill>
                  </a:rPr>
                  <a:t>temperatuur (°C)</a:t>
                </a:r>
              </a:p>
            </c:rich>
          </c:tx>
          <c:layout>
            <c:manualLayout>
              <c:xMode val="edge"/>
              <c:yMode val="edge"/>
              <c:x val="0.96572550739787044"/>
              <c:y val="0.36441757073397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5908112"/>
        <c:crosses val="max"/>
        <c:crossBetween val="between"/>
      </c:valAx>
      <c:catAx>
        <c:axId val="475908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5907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392403641813412E-2"/>
          <c:y val="9.8823356589091055E-2"/>
          <c:w val="0.68919811844875167"/>
          <c:h val="9.1764945354129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vjtj!$H$102:$H$103</c:f>
              <c:numCache>
                <c:formatCode>0.000</c:formatCode>
                <c:ptCount val="2"/>
                <c:pt idx="0">
                  <c:v>-0.61390629054816714</c:v>
                </c:pt>
                <c:pt idx="1">
                  <c:v>0.61390629054816714</c:v>
                </c:pt>
              </c:numCache>
            </c:numRef>
          </c:xVal>
          <c:yVal>
            <c:numRef>
              <c:f>vjtj!$H$104:$H$105</c:f>
              <c:numCache>
                <c:formatCode>0.000</c:formatCode>
                <c:ptCount val="2"/>
                <c:pt idx="0">
                  <c:v>-0.69614142905130461</c:v>
                </c:pt>
                <c:pt idx="1">
                  <c:v>0.69614142905130461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901992"/>
        <c:axId val="400905912"/>
      </c:scatterChart>
      <c:valAx>
        <c:axId val="40090199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00905912"/>
        <c:crosses val="autoZero"/>
        <c:crossBetween val="midCat"/>
        <c:majorUnit val="5"/>
        <c:minorUnit val="5"/>
      </c:valAx>
      <c:valAx>
        <c:axId val="40090591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0090199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Het weer in Eindhoven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1 okt 2023 - 30</a:t>
            </a:r>
            <a:r>
              <a:rPr lang="nl-NL" baseline="0"/>
              <a:t> sept 2024</a:t>
            </a:r>
            <a:endParaRPr lang="nl-NL"/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 volgens het KNMI</a:t>
            </a:r>
          </a:p>
        </c:rich>
      </c:tx>
      <c:layout>
        <c:manualLayout>
          <c:xMode val="edge"/>
          <c:yMode val="edge"/>
          <c:x val="0.13340227507755947"/>
          <c:y val="4.7457627118644069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081695966907964E-2"/>
          <c:y val="1.4689265536723164E-2"/>
          <c:w val="0.86832126852809388"/>
          <c:h val="0.8652730103652297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B0F0"/>
            </a:solidFill>
            <a:ln w="12700">
              <a:solidFill>
                <a:srgbClr val="00B0F0"/>
              </a:solidFill>
              <a:prstDash val="solid"/>
            </a:ln>
          </c:spPr>
          <c:invertIfNegative val="0"/>
          <c:cat>
            <c:numRef>
              <c:f>KNMI!$C$4:$C$369</c:f>
              <c:numCache>
                <c:formatCode>d\-mmm\-yy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KNMI!$L$4:$L$369</c:f>
              <c:numCache>
                <c:formatCode>0.0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1.8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3.7</c:v>
                </c:pt>
                <c:pt idx="12">
                  <c:v>17.3</c:v>
                </c:pt>
                <c:pt idx="13">
                  <c:v>4.8</c:v>
                </c:pt>
                <c:pt idx="14">
                  <c:v>6.1</c:v>
                </c:pt>
                <c:pt idx="15">
                  <c:v>0</c:v>
                </c:pt>
                <c:pt idx="16">
                  <c:v>0</c:v>
                </c:pt>
                <c:pt idx="17">
                  <c:v>13.5</c:v>
                </c:pt>
                <c:pt idx="18">
                  <c:v>1</c:v>
                </c:pt>
                <c:pt idx="19">
                  <c:v>45.7</c:v>
                </c:pt>
                <c:pt idx="20">
                  <c:v>0.6</c:v>
                </c:pt>
                <c:pt idx="21">
                  <c:v>1.1000000000000001</c:v>
                </c:pt>
                <c:pt idx="22">
                  <c:v>4.8</c:v>
                </c:pt>
                <c:pt idx="23">
                  <c:v>1.6</c:v>
                </c:pt>
                <c:pt idx="24">
                  <c:v>18.7</c:v>
                </c:pt>
                <c:pt idx="25">
                  <c:v>0.2</c:v>
                </c:pt>
                <c:pt idx="26">
                  <c:v>14.3</c:v>
                </c:pt>
                <c:pt idx="27">
                  <c:v>2.6</c:v>
                </c:pt>
                <c:pt idx="28">
                  <c:v>4.5999999999999996</c:v>
                </c:pt>
                <c:pt idx="29">
                  <c:v>8.9</c:v>
                </c:pt>
                <c:pt idx="30">
                  <c:v>1.8</c:v>
                </c:pt>
                <c:pt idx="31">
                  <c:v>4.3</c:v>
                </c:pt>
                <c:pt idx="32">
                  <c:v>4.7</c:v>
                </c:pt>
                <c:pt idx="33">
                  <c:v>0.9</c:v>
                </c:pt>
                <c:pt idx="34">
                  <c:v>3.4</c:v>
                </c:pt>
                <c:pt idx="35">
                  <c:v>4</c:v>
                </c:pt>
                <c:pt idx="36">
                  <c:v>0.5</c:v>
                </c:pt>
                <c:pt idx="37">
                  <c:v>0.2</c:v>
                </c:pt>
                <c:pt idx="38">
                  <c:v>11</c:v>
                </c:pt>
                <c:pt idx="39">
                  <c:v>6.4</c:v>
                </c:pt>
                <c:pt idx="40">
                  <c:v>9.8000000000000007</c:v>
                </c:pt>
                <c:pt idx="41">
                  <c:v>0.4</c:v>
                </c:pt>
                <c:pt idx="42">
                  <c:v>0</c:v>
                </c:pt>
                <c:pt idx="43">
                  <c:v>11.5</c:v>
                </c:pt>
                <c:pt idx="44">
                  <c:v>26.2</c:v>
                </c:pt>
                <c:pt idx="45">
                  <c:v>0.8</c:v>
                </c:pt>
                <c:pt idx="46">
                  <c:v>0</c:v>
                </c:pt>
                <c:pt idx="47">
                  <c:v>0.1</c:v>
                </c:pt>
                <c:pt idx="48">
                  <c:v>13.9</c:v>
                </c:pt>
                <c:pt idx="49">
                  <c:v>4.0999999999999996</c:v>
                </c:pt>
                <c:pt idx="50">
                  <c:v>3.3</c:v>
                </c:pt>
                <c:pt idx="51">
                  <c:v>0.6</c:v>
                </c:pt>
                <c:pt idx="52">
                  <c:v>0</c:v>
                </c:pt>
                <c:pt idx="53">
                  <c:v>0.8</c:v>
                </c:pt>
                <c:pt idx="54">
                  <c:v>3.5</c:v>
                </c:pt>
                <c:pt idx="55">
                  <c:v>3.2</c:v>
                </c:pt>
                <c:pt idx="56">
                  <c:v>0.6</c:v>
                </c:pt>
                <c:pt idx="57">
                  <c:v>32.1</c:v>
                </c:pt>
                <c:pt idx="58">
                  <c:v>0.2</c:v>
                </c:pt>
                <c:pt idx="59">
                  <c:v>6.7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3.4</c:v>
                </c:pt>
                <c:pt idx="64">
                  <c:v>7.8</c:v>
                </c:pt>
                <c:pt idx="65">
                  <c:v>0.9</c:v>
                </c:pt>
                <c:pt idx="66">
                  <c:v>0.7</c:v>
                </c:pt>
                <c:pt idx="67">
                  <c:v>0</c:v>
                </c:pt>
                <c:pt idx="68">
                  <c:v>1.9</c:v>
                </c:pt>
                <c:pt idx="69">
                  <c:v>7.1</c:v>
                </c:pt>
                <c:pt idx="70">
                  <c:v>2.8</c:v>
                </c:pt>
                <c:pt idx="71">
                  <c:v>4.0999999999999996</c:v>
                </c:pt>
                <c:pt idx="72">
                  <c:v>3.1</c:v>
                </c:pt>
                <c:pt idx="73">
                  <c:v>3.4</c:v>
                </c:pt>
                <c:pt idx="74">
                  <c:v>0</c:v>
                </c:pt>
                <c:pt idx="75">
                  <c:v>0</c:v>
                </c:pt>
                <c:pt idx="76">
                  <c:v>0.2</c:v>
                </c:pt>
                <c:pt idx="77">
                  <c:v>0.3</c:v>
                </c:pt>
                <c:pt idx="78">
                  <c:v>0</c:v>
                </c:pt>
                <c:pt idx="79">
                  <c:v>13</c:v>
                </c:pt>
                <c:pt idx="80">
                  <c:v>2</c:v>
                </c:pt>
                <c:pt idx="81">
                  <c:v>22.3</c:v>
                </c:pt>
                <c:pt idx="82">
                  <c:v>6.8</c:v>
                </c:pt>
                <c:pt idx="83">
                  <c:v>0.3</c:v>
                </c:pt>
                <c:pt idx="84">
                  <c:v>16.5</c:v>
                </c:pt>
                <c:pt idx="85">
                  <c:v>25.1</c:v>
                </c:pt>
                <c:pt idx="86">
                  <c:v>2.1</c:v>
                </c:pt>
                <c:pt idx="87">
                  <c:v>3.7</c:v>
                </c:pt>
                <c:pt idx="88">
                  <c:v>0</c:v>
                </c:pt>
                <c:pt idx="89">
                  <c:v>15.3</c:v>
                </c:pt>
                <c:pt idx="90">
                  <c:v>0.1</c:v>
                </c:pt>
                <c:pt idx="91">
                  <c:v>1.3</c:v>
                </c:pt>
                <c:pt idx="92">
                  <c:v>2.8</c:v>
                </c:pt>
                <c:pt idx="93">
                  <c:v>20.2</c:v>
                </c:pt>
                <c:pt idx="94">
                  <c:v>22.8</c:v>
                </c:pt>
                <c:pt idx="95">
                  <c:v>6</c:v>
                </c:pt>
                <c:pt idx="96">
                  <c:v>1.9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0.1</c:v>
                </c:pt>
                <c:pt idx="105">
                  <c:v>3.7</c:v>
                </c:pt>
                <c:pt idx="106">
                  <c:v>6.6</c:v>
                </c:pt>
                <c:pt idx="107">
                  <c:v>0.4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13.2</c:v>
                </c:pt>
                <c:pt idx="114">
                  <c:v>2.4</c:v>
                </c:pt>
                <c:pt idx="115">
                  <c:v>1</c:v>
                </c:pt>
                <c:pt idx="116">
                  <c:v>1.4</c:v>
                </c:pt>
                <c:pt idx="117">
                  <c:v>3.8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0.3</c:v>
                </c:pt>
                <c:pt idx="122">
                  <c:v>0</c:v>
                </c:pt>
                <c:pt idx="123">
                  <c:v>3.6</c:v>
                </c:pt>
                <c:pt idx="124">
                  <c:v>0.1</c:v>
                </c:pt>
                <c:pt idx="125">
                  <c:v>7.6</c:v>
                </c:pt>
                <c:pt idx="126">
                  <c:v>5.5</c:v>
                </c:pt>
                <c:pt idx="127">
                  <c:v>0</c:v>
                </c:pt>
                <c:pt idx="128">
                  <c:v>3.9</c:v>
                </c:pt>
                <c:pt idx="129">
                  <c:v>17.8</c:v>
                </c:pt>
                <c:pt idx="130">
                  <c:v>17.399999999999999</c:v>
                </c:pt>
                <c:pt idx="131">
                  <c:v>3.7</c:v>
                </c:pt>
                <c:pt idx="132">
                  <c:v>1.5</c:v>
                </c:pt>
                <c:pt idx="133">
                  <c:v>1.1000000000000001</c:v>
                </c:pt>
                <c:pt idx="134">
                  <c:v>0.4</c:v>
                </c:pt>
                <c:pt idx="135">
                  <c:v>0.4</c:v>
                </c:pt>
                <c:pt idx="136">
                  <c:v>3.7</c:v>
                </c:pt>
                <c:pt idx="137">
                  <c:v>2.7</c:v>
                </c:pt>
                <c:pt idx="138">
                  <c:v>1.3</c:v>
                </c:pt>
                <c:pt idx="139">
                  <c:v>0</c:v>
                </c:pt>
                <c:pt idx="140">
                  <c:v>5.2</c:v>
                </c:pt>
                <c:pt idx="141">
                  <c:v>2.4</c:v>
                </c:pt>
                <c:pt idx="142">
                  <c:v>0</c:v>
                </c:pt>
                <c:pt idx="143">
                  <c:v>6</c:v>
                </c:pt>
                <c:pt idx="144">
                  <c:v>9.6999999999999993</c:v>
                </c:pt>
                <c:pt idx="145">
                  <c:v>0.7</c:v>
                </c:pt>
                <c:pt idx="146">
                  <c:v>1.7</c:v>
                </c:pt>
                <c:pt idx="147">
                  <c:v>2.1</c:v>
                </c:pt>
                <c:pt idx="148">
                  <c:v>17.399999999999999</c:v>
                </c:pt>
                <c:pt idx="149">
                  <c:v>0</c:v>
                </c:pt>
                <c:pt idx="150">
                  <c:v>0</c:v>
                </c:pt>
                <c:pt idx="151">
                  <c:v>2.8</c:v>
                </c:pt>
                <c:pt idx="152">
                  <c:v>0.8</c:v>
                </c:pt>
                <c:pt idx="153">
                  <c:v>0.3</c:v>
                </c:pt>
                <c:pt idx="154">
                  <c:v>0.1</c:v>
                </c:pt>
                <c:pt idx="155">
                  <c:v>0</c:v>
                </c:pt>
                <c:pt idx="156">
                  <c:v>0.2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21</c:v>
                </c:pt>
                <c:pt idx="163">
                  <c:v>4.5</c:v>
                </c:pt>
                <c:pt idx="164">
                  <c:v>1.6</c:v>
                </c:pt>
                <c:pt idx="165">
                  <c:v>0</c:v>
                </c:pt>
                <c:pt idx="166">
                  <c:v>1.8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10.4</c:v>
                </c:pt>
                <c:pt idx="174">
                  <c:v>2.4</c:v>
                </c:pt>
                <c:pt idx="175">
                  <c:v>2.9</c:v>
                </c:pt>
                <c:pt idx="176">
                  <c:v>0</c:v>
                </c:pt>
                <c:pt idx="177">
                  <c:v>0</c:v>
                </c:pt>
                <c:pt idx="178">
                  <c:v>0.6</c:v>
                </c:pt>
                <c:pt idx="179">
                  <c:v>3</c:v>
                </c:pt>
                <c:pt idx="180">
                  <c:v>1.3</c:v>
                </c:pt>
                <c:pt idx="181">
                  <c:v>0.4</c:v>
                </c:pt>
                <c:pt idx="182">
                  <c:v>10.6</c:v>
                </c:pt>
                <c:pt idx="183">
                  <c:v>0</c:v>
                </c:pt>
                <c:pt idx="184">
                  <c:v>3.6</c:v>
                </c:pt>
                <c:pt idx="185">
                  <c:v>3.4</c:v>
                </c:pt>
                <c:pt idx="186">
                  <c:v>9.9</c:v>
                </c:pt>
                <c:pt idx="187">
                  <c:v>0.9</c:v>
                </c:pt>
                <c:pt idx="188">
                  <c:v>0</c:v>
                </c:pt>
                <c:pt idx="189">
                  <c:v>2.5</c:v>
                </c:pt>
                <c:pt idx="190">
                  <c:v>2.7</c:v>
                </c:pt>
                <c:pt idx="191">
                  <c:v>1.8</c:v>
                </c:pt>
                <c:pt idx="192">
                  <c:v>0</c:v>
                </c:pt>
                <c:pt idx="193">
                  <c:v>0.7</c:v>
                </c:pt>
                <c:pt idx="194">
                  <c:v>0</c:v>
                </c:pt>
                <c:pt idx="195">
                  <c:v>0</c:v>
                </c:pt>
                <c:pt idx="196">
                  <c:v>0.8</c:v>
                </c:pt>
                <c:pt idx="197">
                  <c:v>7.4</c:v>
                </c:pt>
                <c:pt idx="198">
                  <c:v>11.6</c:v>
                </c:pt>
                <c:pt idx="199">
                  <c:v>9.5</c:v>
                </c:pt>
                <c:pt idx="200">
                  <c:v>0.1</c:v>
                </c:pt>
                <c:pt idx="201">
                  <c:v>6.7</c:v>
                </c:pt>
                <c:pt idx="202">
                  <c:v>1</c:v>
                </c:pt>
                <c:pt idx="203">
                  <c:v>0.4</c:v>
                </c:pt>
                <c:pt idx="204">
                  <c:v>0.1</c:v>
                </c:pt>
                <c:pt idx="205">
                  <c:v>0.4</c:v>
                </c:pt>
                <c:pt idx="206">
                  <c:v>2.2000000000000002</c:v>
                </c:pt>
                <c:pt idx="207">
                  <c:v>1.2</c:v>
                </c:pt>
                <c:pt idx="208">
                  <c:v>0.6</c:v>
                </c:pt>
                <c:pt idx="209">
                  <c:v>1.7</c:v>
                </c:pt>
                <c:pt idx="210">
                  <c:v>0.6</c:v>
                </c:pt>
                <c:pt idx="211">
                  <c:v>0</c:v>
                </c:pt>
                <c:pt idx="212">
                  <c:v>2.2999999999999998</c:v>
                </c:pt>
                <c:pt idx="213">
                  <c:v>0.1</c:v>
                </c:pt>
                <c:pt idx="214">
                  <c:v>27.4</c:v>
                </c:pt>
                <c:pt idx="215">
                  <c:v>5.9</c:v>
                </c:pt>
                <c:pt idx="216">
                  <c:v>4.9000000000000004</c:v>
                </c:pt>
                <c:pt idx="217">
                  <c:v>0.2</c:v>
                </c:pt>
                <c:pt idx="218">
                  <c:v>7.6</c:v>
                </c:pt>
                <c:pt idx="219">
                  <c:v>7.8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8</c:v>
                </c:pt>
                <c:pt idx="227">
                  <c:v>7.1</c:v>
                </c:pt>
                <c:pt idx="228">
                  <c:v>15.1</c:v>
                </c:pt>
                <c:pt idx="229">
                  <c:v>7.9</c:v>
                </c:pt>
                <c:pt idx="230">
                  <c:v>1.1000000000000001</c:v>
                </c:pt>
                <c:pt idx="231">
                  <c:v>15.6</c:v>
                </c:pt>
                <c:pt idx="232">
                  <c:v>0</c:v>
                </c:pt>
                <c:pt idx="233">
                  <c:v>17.100000000000001</c:v>
                </c:pt>
                <c:pt idx="234">
                  <c:v>0.1</c:v>
                </c:pt>
                <c:pt idx="235">
                  <c:v>0</c:v>
                </c:pt>
                <c:pt idx="236">
                  <c:v>23.3</c:v>
                </c:pt>
                <c:pt idx="237">
                  <c:v>8</c:v>
                </c:pt>
                <c:pt idx="238">
                  <c:v>0.8</c:v>
                </c:pt>
                <c:pt idx="239">
                  <c:v>6.7</c:v>
                </c:pt>
                <c:pt idx="240">
                  <c:v>4.8</c:v>
                </c:pt>
                <c:pt idx="241">
                  <c:v>9.1999999999999993</c:v>
                </c:pt>
                <c:pt idx="242">
                  <c:v>0.2</c:v>
                </c:pt>
                <c:pt idx="243">
                  <c:v>0.3</c:v>
                </c:pt>
                <c:pt idx="244">
                  <c:v>2.5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0.4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8.8000000000000007</c:v>
                </c:pt>
                <c:pt idx="254">
                  <c:v>1.4</c:v>
                </c:pt>
                <c:pt idx="255">
                  <c:v>0</c:v>
                </c:pt>
                <c:pt idx="256">
                  <c:v>0</c:v>
                </c:pt>
                <c:pt idx="257">
                  <c:v>3.4</c:v>
                </c:pt>
                <c:pt idx="258">
                  <c:v>2.9</c:v>
                </c:pt>
                <c:pt idx="259">
                  <c:v>3.6</c:v>
                </c:pt>
                <c:pt idx="260">
                  <c:v>0.1</c:v>
                </c:pt>
                <c:pt idx="261">
                  <c:v>34.4</c:v>
                </c:pt>
                <c:pt idx="262">
                  <c:v>0</c:v>
                </c:pt>
                <c:pt idx="263">
                  <c:v>0.3</c:v>
                </c:pt>
                <c:pt idx="264">
                  <c:v>9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4.4000000000000004</c:v>
                </c:pt>
                <c:pt idx="273">
                  <c:v>7.1</c:v>
                </c:pt>
                <c:pt idx="274">
                  <c:v>0.1</c:v>
                </c:pt>
                <c:pt idx="275">
                  <c:v>4.2</c:v>
                </c:pt>
                <c:pt idx="276">
                  <c:v>7</c:v>
                </c:pt>
                <c:pt idx="277">
                  <c:v>1.2</c:v>
                </c:pt>
                <c:pt idx="278">
                  <c:v>0.2</c:v>
                </c:pt>
                <c:pt idx="279">
                  <c:v>0.3</c:v>
                </c:pt>
                <c:pt idx="280">
                  <c:v>0</c:v>
                </c:pt>
                <c:pt idx="281">
                  <c:v>0</c:v>
                </c:pt>
                <c:pt idx="282">
                  <c:v>21.3</c:v>
                </c:pt>
                <c:pt idx="283">
                  <c:v>1.5</c:v>
                </c:pt>
                <c:pt idx="284">
                  <c:v>0</c:v>
                </c:pt>
                <c:pt idx="285">
                  <c:v>42.1</c:v>
                </c:pt>
                <c:pt idx="286">
                  <c:v>1.1000000000000001</c:v>
                </c:pt>
                <c:pt idx="287">
                  <c:v>0</c:v>
                </c:pt>
                <c:pt idx="288">
                  <c:v>0.6</c:v>
                </c:pt>
                <c:pt idx="289">
                  <c:v>6.1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7.1</c:v>
                </c:pt>
                <c:pt idx="294">
                  <c:v>24.5</c:v>
                </c:pt>
                <c:pt idx="295">
                  <c:v>0.1</c:v>
                </c:pt>
                <c:pt idx="296">
                  <c:v>9.6999999999999993</c:v>
                </c:pt>
                <c:pt idx="297">
                  <c:v>0</c:v>
                </c:pt>
                <c:pt idx="298">
                  <c:v>0.2</c:v>
                </c:pt>
                <c:pt idx="299">
                  <c:v>0.7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0.4</c:v>
                </c:pt>
                <c:pt idx="305">
                  <c:v>4</c:v>
                </c:pt>
                <c:pt idx="306">
                  <c:v>0</c:v>
                </c:pt>
                <c:pt idx="307">
                  <c:v>1.8</c:v>
                </c:pt>
                <c:pt idx="308">
                  <c:v>3.2</c:v>
                </c:pt>
                <c:pt idx="309">
                  <c:v>0</c:v>
                </c:pt>
                <c:pt idx="310">
                  <c:v>0</c:v>
                </c:pt>
                <c:pt idx="311">
                  <c:v>15.4</c:v>
                </c:pt>
                <c:pt idx="312">
                  <c:v>0</c:v>
                </c:pt>
                <c:pt idx="313">
                  <c:v>0.7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2</c:v>
                </c:pt>
                <c:pt idx="321">
                  <c:v>4.3</c:v>
                </c:pt>
                <c:pt idx="322">
                  <c:v>0</c:v>
                </c:pt>
                <c:pt idx="323">
                  <c:v>0</c:v>
                </c:pt>
                <c:pt idx="324">
                  <c:v>11.7</c:v>
                </c:pt>
                <c:pt idx="325">
                  <c:v>0</c:v>
                </c:pt>
                <c:pt idx="326">
                  <c:v>0</c:v>
                </c:pt>
                <c:pt idx="327">
                  <c:v>3.7</c:v>
                </c:pt>
                <c:pt idx="328">
                  <c:v>9.1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0.1</c:v>
                </c:pt>
                <c:pt idx="334">
                  <c:v>2.6</c:v>
                </c:pt>
                <c:pt idx="335">
                  <c:v>0.5</c:v>
                </c:pt>
                <c:pt idx="336">
                  <c:v>0</c:v>
                </c:pt>
                <c:pt idx="337">
                  <c:v>1.7</c:v>
                </c:pt>
                <c:pt idx="338">
                  <c:v>3.7</c:v>
                </c:pt>
                <c:pt idx="339">
                  <c:v>0</c:v>
                </c:pt>
                <c:pt idx="340">
                  <c:v>0</c:v>
                </c:pt>
                <c:pt idx="341">
                  <c:v>1.9</c:v>
                </c:pt>
                <c:pt idx="342">
                  <c:v>1.7</c:v>
                </c:pt>
                <c:pt idx="343">
                  <c:v>0</c:v>
                </c:pt>
                <c:pt idx="344">
                  <c:v>0.6</c:v>
                </c:pt>
                <c:pt idx="345">
                  <c:v>6.5</c:v>
                </c:pt>
                <c:pt idx="346">
                  <c:v>24.2</c:v>
                </c:pt>
                <c:pt idx="347">
                  <c:v>0.5</c:v>
                </c:pt>
                <c:pt idx="348">
                  <c:v>0.3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0.6</c:v>
                </c:pt>
                <c:pt idx="358">
                  <c:v>0</c:v>
                </c:pt>
                <c:pt idx="359">
                  <c:v>6.5</c:v>
                </c:pt>
                <c:pt idx="360">
                  <c:v>6.5</c:v>
                </c:pt>
                <c:pt idx="361">
                  <c:v>9.1999999999999993</c:v>
                </c:pt>
                <c:pt idx="362">
                  <c:v>4.0999999999999996</c:v>
                </c:pt>
                <c:pt idx="363">
                  <c:v>5</c:v>
                </c:pt>
                <c:pt idx="364">
                  <c:v>0</c:v>
                </c:pt>
                <c:pt idx="365">
                  <c:v>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905760"/>
        <c:axId val="475908504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7030A0"/>
              </a:solidFill>
              <a:prstDash val="solid"/>
            </a:ln>
          </c:spPr>
          <c:marker>
            <c:symbol val="picture"/>
            <c:spPr>
              <a:ln w="6350">
                <a:noFill/>
              </a:ln>
            </c:spPr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KNMI!$G$4:$G$369</c:f>
              <c:numCache>
                <c:formatCode>0.0</c:formatCode>
                <c:ptCount val="366"/>
                <c:pt idx="0">
                  <c:v>17.100000000000001</c:v>
                </c:pt>
                <c:pt idx="1">
                  <c:v>19</c:v>
                </c:pt>
                <c:pt idx="2">
                  <c:v>16</c:v>
                </c:pt>
                <c:pt idx="3">
                  <c:v>13.7</c:v>
                </c:pt>
                <c:pt idx="4">
                  <c:v>14</c:v>
                </c:pt>
                <c:pt idx="5">
                  <c:v>15</c:v>
                </c:pt>
                <c:pt idx="6">
                  <c:v>17.7</c:v>
                </c:pt>
                <c:pt idx="7">
                  <c:v>15.6</c:v>
                </c:pt>
                <c:pt idx="8">
                  <c:v>16.2</c:v>
                </c:pt>
                <c:pt idx="9">
                  <c:v>16.8</c:v>
                </c:pt>
                <c:pt idx="10">
                  <c:v>17.399999999999999</c:v>
                </c:pt>
                <c:pt idx="11">
                  <c:v>16.5</c:v>
                </c:pt>
                <c:pt idx="12">
                  <c:v>19.100000000000001</c:v>
                </c:pt>
                <c:pt idx="13">
                  <c:v>10.5</c:v>
                </c:pt>
                <c:pt idx="14">
                  <c:v>6.8</c:v>
                </c:pt>
                <c:pt idx="15">
                  <c:v>8.1999999999999993</c:v>
                </c:pt>
                <c:pt idx="16">
                  <c:v>9.4</c:v>
                </c:pt>
                <c:pt idx="17">
                  <c:v>10.6</c:v>
                </c:pt>
                <c:pt idx="18">
                  <c:v>15.5</c:v>
                </c:pt>
                <c:pt idx="19">
                  <c:v>13.9</c:v>
                </c:pt>
                <c:pt idx="20">
                  <c:v>13.8</c:v>
                </c:pt>
                <c:pt idx="21">
                  <c:v>12.1</c:v>
                </c:pt>
                <c:pt idx="22">
                  <c:v>10.6</c:v>
                </c:pt>
                <c:pt idx="23">
                  <c:v>11.4</c:v>
                </c:pt>
                <c:pt idx="24">
                  <c:v>10</c:v>
                </c:pt>
                <c:pt idx="25">
                  <c:v>9.8000000000000007</c:v>
                </c:pt>
                <c:pt idx="26">
                  <c:v>10.8</c:v>
                </c:pt>
                <c:pt idx="27">
                  <c:v>12.2</c:v>
                </c:pt>
                <c:pt idx="28">
                  <c:v>13.2</c:v>
                </c:pt>
                <c:pt idx="29">
                  <c:v>11.8</c:v>
                </c:pt>
                <c:pt idx="30">
                  <c:v>11</c:v>
                </c:pt>
                <c:pt idx="31">
                  <c:v>12.3</c:v>
                </c:pt>
                <c:pt idx="32">
                  <c:v>11.6</c:v>
                </c:pt>
                <c:pt idx="33">
                  <c:v>9.3000000000000007</c:v>
                </c:pt>
                <c:pt idx="34">
                  <c:v>9.6999999999999993</c:v>
                </c:pt>
                <c:pt idx="35">
                  <c:v>10.3</c:v>
                </c:pt>
                <c:pt idx="36">
                  <c:v>9.6</c:v>
                </c:pt>
                <c:pt idx="37">
                  <c:v>9</c:v>
                </c:pt>
                <c:pt idx="38">
                  <c:v>9</c:v>
                </c:pt>
                <c:pt idx="39">
                  <c:v>9.5</c:v>
                </c:pt>
                <c:pt idx="40">
                  <c:v>7.6</c:v>
                </c:pt>
                <c:pt idx="41">
                  <c:v>6.5</c:v>
                </c:pt>
                <c:pt idx="42">
                  <c:v>5.5</c:v>
                </c:pt>
                <c:pt idx="43">
                  <c:v>10.9</c:v>
                </c:pt>
                <c:pt idx="44">
                  <c:v>11.2</c:v>
                </c:pt>
                <c:pt idx="45">
                  <c:v>10</c:v>
                </c:pt>
                <c:pt idx="46">
                  <c:v>7.1</c:v>
                </c:pt>
                <c:pt idx="47">
                  <c:v>5.0999999999999996</c:v>
                </c:pt>
                <c:pt idx="48">
                  <c:v>8.1999999999999993</c:v>
                </c:pt>
                <c:pt idx="49">
                  <c:v>12.1</c:v>
                </c:pt>
                <c:pt idx="50">
                  <c:v>8.9</c:v>
                </c:pt>
                <c:pt idx="51">
                  <c:v>6.8</c:v>
                </c:pt>
                <c:pt idx="52">
                  <c:v>3.6</c:v>
                </c:pt>
                <c:pt idx="53">
                  <c:v>10.6</c:v>
                </c:pt>
                <c:pt idx="54">
                  <c:v>6.3</c:v>
                </c:pt>
                <c:pt idx="55">
                  <c:v>4.2</c:v>
                </c:pt>
                <c:pt idx="56">
                  <c:v>4.4000000000000004</c:v>
                </c:pt>
                <c:pt idx="57">
                  <c:v>4.3</c:v>
                </c:pt>
                <c:pt idx="58">
                  <c:v>1.4</c:v>
                </c:pt>
                <c:pt idx="59">
                  <c:v>1.3</c:v>
                </c:pt>
                <c:pt idx="60">
                  <c:v>0.6</c:v>
                </c:pt>
                <c:pt idx="61">
                  <c:v>-0.6</c:v>
                </c:pt>
                <c:pt idx="62">
                  <c:v>-1</c:v>
                </c:pt>
                <c:pt idx="63">
                  <c:v>0.6</c:v>
                </c:pt>
                <c:pt idx="64">
                  <c:v>1.5</c:v>
                </c:pt>
                <c:pt idx="65">
                  <c:v>2.7</c:v>
                </c:pt>
                <c:pt idx="66">
                  <c:v>2.8</c:v>
                </c:pt>
                <c:pt idx="67">
                  <c:v>1.9</c:v>
                </c:pt>
                <c:pt idx="68">
                  <c:v>5.8</c:v>
                </c:pt>
                <c:pt idx="69">
                  <c:v>8.1</c:v>
                </c:pt>
                <c:pt idx="70">
                  <c:v>9.9</c:v>
                </c:pt>
                <c:pt idx="71">
                  <c:v>9.5</c:v>
                </c:pt>
                <c:pt idx="72">
                  <c:v>8.6</c:v>
                </c:pt>
                <c:pt idx="73">
                  <c:v>8.3000000000000007</c:v>
                </c:pt>
                <c:pt idx="74">
                  <c:v>5.4</c:v>
                </c:pt>
                <c:pt idx="75">
                  <c:v>7.5</c:v>
                </c:pt>
                <c:pt idx="76">
                  <c:v>8</c:v>
                </c:pt>
                <c:pt idx="77">
                  <c:v>7.3</c:v>
                </c:pt>
                <c:pt idx="78">
                  <c:v>5.0999999999999996</c:v>
                </c:pt>
                <c:pt idx="79">
                  <c:v>7.1</c:v>
                </c:pt>
                <c:pt idx="80">
                  <c:v>7.2</c:v>
                </c:pt>
                <c:pt idx="81">
                  <c:v>9.4</c:v>
                </c:pt>
                <c:pt idx="82">
                  <c:v>9.5</c:v>
                </c:pt>
                <c:pt idx="83">
                  <c:v>10.3</c:v>
                </c:pt>
                <c:pt idx="84">
                  <c:v>11.4</c:v>
                </c:pt>
                <c:pt idx="85">
                  <c:v>11.5</c:v>
                </c:pt>
                <c:pt idx="86">
                  <c:v>8.3000000000000007</c:v>
                </c:pt>
                <c:pt idx="87">
                  <c:v>8</c:v>
                </c:pt>
                <c:pt idx="88">
                  <c:v>10.9</c:v>
                </c:pt>
                <c:pt idx="89">
                  <c:v>9.9</c:v>
                </c:pt>
                <c:pt idx="90">
                  <c:v>8.6999999999999993</c:v>
                </c:pt>
                <c:pt idx="91">
                  <c:v>9.3000000000000007</c:v>
                </c:pt>
                <c:pt idx="92">
                  <c:v>7.2</c:v>
                </c:pt>
                <c:pt idx="93">
                  <c:v>10.8</c:v>
                </c:pt>
                <c:pt idx="94">
                  <c:v>9.3000000000000007</c:v>
                </c:pt>
                <c:pt idx="95">
                  <c:v>7.9</c:v>
                </c:pt>
                <c:pt idx="96">
                  <c:v>7.3</c:v>
                </c:pt>
                <c:pt idx="97">
                  <c:v>3.6</c:v>
                </c:pt>
                <c:pt idx="98">
                  <c:v>-0.2</c:v>
                </c:pt>
                <c:pt idx="99">
                  <c:v>-2.1</c:v>
                </c:pt>
                <c:pt idx="100">
                  <c:v>-3.4</c:v>
                </c:pt>
                <c:pt idx="101">
                  <c:v>-4.3</c:v>
                </c:pt>
                <c:pt idx="102">
                  <c:v>-3</c:v>
                </c:pt>
                <c:pt idx="103">
                  <c:v>1.6</c:v>
                </c:pt>
                <c:pt idx="104">
                  <c:v>2.4</c:v>
                </c:pt>
                <c:pt idx="105">
                  <c:v>0.8</c:v>
                </c:pt>
                <c:pt idx="106">
                  <c:v>0.7</c:v>
                </c:pt>
                <c:pt idx="107">
                  <c:v>-0.9</c:v>
                </c:pt>
                <c:pt idx="108">
                  <c:v>-2.2000000000000002</c:v>
                </c:pt>
                <c:pt idx="109">
                  <c:v>-2</c:v>
                </c:pt>
                <c:pt idx="110">
                  <c:v>-1.3</c:v>
                </c:pt>
                <c:pt idx="111">
                  <c:v>-1</c:v>
                </c:pt>
                <c:pt idx="112">
                  <c:v>3.6</c:v>
                </c:pt>
                <c:pt idx="113">
                  <c:v>9.8000000000000007</c:v>
                </c:pt>
                <c:pt idx="114">
                  <c:v>8.4</c:v>
                </c:pt>
                <c:pt idx="115">
                  <c:v>10.7</c:v>
                </c:pt>
                <c:pt idx="116">
                  <c:v>6.9</c:v>
                </c:pt>
                <c:pt idx="117">
                  <c:v>7.5</c:v>
                </c:pt>
                <c:pt idx="118">
                  <c:v>2.4</c:v>
                </c:pt>
                <c:pt idx="119">
                  <c:v>4.2</c:v>
                </c:pt>
                <c:pt idx="120">
                  <c:v>7.3</c:v>
                </c:pt>
                <c:pt idx="121">
                  <c:v>8.9</c:v>
                </c:pt>
                <c:pt idx="122">
                  <c:v>6.8</c:v>
                </c:pt>
                <c:pt idx="123">
                  <c:v>6.2</c:v>
                </c:pt>
                <c:pt idx="124">
                  <c:v>7.2</c:v>
                </c:pt>
                <c:pt idx="125">
                  <c:v>10.1</c:v>
                </c:pt>
                <c:pt idx="126">
                  <c:v>11</c:v>
                </c:pt>
                <c:pt idx="127">
                  <c:v>9.8000000000000007</c:v>
                </c:pt>
                <c:pt idx="128">
                  <c:v>10.6</c:v>
                </c:pt>
                <c:pt idx="129">
                  <c:v>4.5999999999999996</c:v>
                </c:pt>
                <c:pt idx="130">
                  <c:v>5.3</c:v>
                </c:pt>
                <c:pt idx="131">
                  <c:v>11.4</c:v>
                </c:pt>
                <c:pt idx="132">
                  <c:v>10.8</c:v>
                </c:pt>
                <c:pt idx="133">
                  <c:v>8.9</c:v>
                </c:pt>
                <c:pt idx="134">
                  <c:v>6.3</c:v>
                </c:pt>
                <c:pt idx="135">
                  <c:v>6.7</c:v>
                </c:pt>
                <c:pt idx="136">
                  <c:v>11.1</c:v>
                </c:pt>
                <c:pt idx="137">
                  <c:v>13.2</c:v>
                </c:pt>
                <c:pt idx="138">
                  <c:v>11.4</c:v>
                </c:pt>
                <c:pt idx="139">
                  <c:v>10.5</c:v>
                </c:pt>
                <c:pt idx="140">
                  <c:v>9.6</c:v>
                </c:pt>
                <c:pt idx="141">
                  <c:v>8.5</c:v>
                </c:pt>
                <c:pt idx="142">
                  <c:v>8.1</c:v>
                </c:pt>
                <c:pt idx="143">
                  <c:v>9.1</c:v>
                </c:pt>
                <c:pt idx="144">
                  <c:v>9.8000000000000007</c:v>
                </c:pt>
                <c:pt idx="145">
                  <c:v>6.2</c:v>
                </c:pt>
                <c:pt idx="146">
                  <c:v>5.6</c:v>
                </c:pt>
                <c:pt idx="147">
                  <c:v>7</c:v>
                </c:pt>
                <c:pt idx="148">
                  <c:v>5.3</c:v>
                </c:pt>
                <c:pt idx="149">
                  <c:v>4.4000000000000004</c:v>
                </c:pt>
                <c:pt idx="150">
                  <c:v>4.7</c:v>
                </c:pt>
                <c:pt idx="151">
                  <c:v>8.3000000000000007</c:v>
                </c:pt>
                <c:pt idx="152">
                  <c:v>8.5</c:v>
                </c:pt>
                <c:pt idx="153">
                  <c:v>10.1</c:v>
                </c:pt>
                <c:pt idx="154">
                  <c:v>11</c:v>
                </c:pt>
                <c:pt idx="155">
                  <c:v>7.9</c:v>
                </c:pt>
                <c:pt idx="156">
                  <c:v>6.9</c:v>
                </c:pt>
                <c:pt idx="157">
                  <c:v>6.6</c:v>
                </c:pt>
                <c:pt idx="158">
                  <c:v>6</c:v>
                </c:pt>
                <c:pt idx="159">
                  <c:v>6.7</c:v>
                </c:pt>
                <c:pt idx="160">
                  <c:v>9.6999999999999993</c:v>
                </c:pt>
                <c:pt idx="161">
                  <c:v>9.9</c:v>
                </c:pt>
                <c:pt idx="162">
                  <c:v>7.6</c:v>
                </c:pt>
                <c:pt idx="163">
                  <c:v>8.1999999999999993</c:v>
                </c:pt>
                <c:pt idx="164">
                  <c:v>11.4</c:v>
                </c:pt>
                <c:pt idx="165">
                  <c:v>13</c:v>
                </c:pt>
                <c:pt idx="166">
                  <c:v>12.6</c:v>
                </c:pt>
                <c:pt idx="167">
                  <c:v>7.9</c:v>
                </c:pt>
                <c:pt idx="168">
                  <c:v>10.3</c:v>
                </c:pt>
                <c:pt idx="169">
                  <c:v>11.4</c:v>
                </c:pt>
                <c:pt idx="170">
                  <c:v>11.8</c:v>
                </c:pt>
                <c:pt idx="171">
                  <c:v>11.8</c:v>
                </c:pt>
                <c:pt idx="172">
                  <c:v>10.199999999999999</c:v>
                </c:pt>
                <c:pt idx="173">
                  <c:v>9.9</c:v>
                </c:pt>
                <c:pt idx="174">
                  <c:v>5.6</c:v>
                </c:pt>
                <c:pt idx="175">
                  <c:v>6.5</c:v>
                </c:pt>
                <c:pt idx="176">
                  <c:v>7.4</c:v>
                </c:pt>
                <c:pt idx="177">
                  <c:v>10.199999999999999</c:v>
                </c:pt>
                <c:pt idx="178">
                  <c:v>9.6999999999999993</c:v>
                </c:pt>
                <c:pt idx="179">
                  <c:v>9.3000000000000007</c:v>
                </c:pt>
                <c:pt idx="180">
                  <c:v>11.3</c:v>
                </c:pt>
                <c:pt idx="181">
                  <c:v>9.9</c:v>
                </c:pt>
                <c:pt idx="182">
                  <c:v>11.1</c:v>
                </c:pt>
                <c:pt idx="183">
                  <c:v>10.199999999999999</c:v>
                </c:pt>
                <c:pt idx="184">
                  <c:v>9.8000000000000007</c:v>
                </c:pt>
                <c:pt idx="185">
                  <c:v>11.3</c:v>
                </c:pt>
                <c:pt idx="186">
                  <c:v>12.3</c:v>
                </c:pt>
                <c:pt idx="187">
                  <c:v>15</c:v>
                </c:pt>
                <c:pt idx="188">
                  <c:v>18.899999999999999</c:v>
                </c:pt>
                <c:pt idx="189">
                  <c:v>17.3</c:v>
                </c:pt>
                <c:pt idx="190">
                  <c:v>16.100000000000001</c:v>
                </c:pt>
                <c:pt idx="191">
                  <c:v>11.6</c:v>
                </c:pt>
                <c:pt idx="192">
                  <c:v>11</c:v>
                </c:pt>
                <c:pt idx="193">
                  <c:v>13.1</c:v>
                </c:pt>
                <c:pt idx="194">
                  <c:v>16.600000000000001</c:v>
                </c:pt>
                <c:pt idx="195">
                  <c:v>18.3</c:v>
                </c:pt>
                <c:pt idx="196">
                  <c:v>12.4</c:v>
                </c:pt>
                <c:pt idx="197">
                  <c:v>7.8</c:v>
                </c:pt>
                <c:pt idx="198">
                  <c:v>7.2</c:v>
                </c:pt>
                <c:pt idx="199">
                  <c:v>5.0999999999999996</c:v>
                </c:pt>
                <c:pt idx="200">
                  <c:v>7.6</c:v>
                </c:pt>
                <c:pt idx="201">
                  <c:v>8.4</c:v>
                </c:pt>
                <c:pt idx="202">
                  <c:v>7.5</c:v>
                </c:pt>
                <c:pt idx="203">
                  <c:v>6.3</c:v>
                </c:pt>
                <c:pt idx="204">
                  <c:v>5.5</c:v>
                </c:pt>
                <c:pt idx="205">
                  <c:v>5.8</c:v>
                </c:pt>
                <c:pt idx="206">
                  <c:v>6.3</c:v>
                </c:pt>
                <c:pt idx="207">
                  <c:v>6.9</c:v>
                </c:pt>
                <c:pt idx="208">
                  <c:v>8.8000000000000007</c:v>
                </c:pt>
                <c:pt idx="209">
                  <c:v>12.7</c:v>
                </c:pt>
                <c:pt idx="210">
                  <c:v>12.8</c:v>
                </c:pt>
                <c:pt idx="211">
                  <c:v>14</c:v>
                </c:pt>
                <c:pt idx="212">
                  <c:v>17</c:v>
                </c:pt>
                <c:pt idx="213">
                  <c:v>20.5</c:v>
                </c:pt>
                <c:pt idx="214">
                  <c:v>18.100000000000001</c:v>
                </c:pt>
                <c:pt idx="215">
                  <c:v>11.2</c:v>
                </c:pt>
                <c:pt idx="216">
                  <c:v>11.5</c:v>
                </c:pt>
                <c:pt idx="217">
                  <c:v>13.6</c:v>
                </c:pt>
                <c:pt idx="218">
                  <c:v>14.5</c:v>
                </c:pt>
                <c:pt idx="219">
                  <c:v>15.3</c:v>
                </c:pt>
                <c:pt idx="220">
                  <c:v>11.6</c:v>
                </c:pt>
                <c:pt idx="221">
                  <c:v>14</c:v>
                </c:pt>
                <c:pt idx="222">
                  <c:v>15.9</c:v>
                </c:pt>
                <c:pt idx="223">
                  <c:v>18.399999999999999</c:v>
                </c:pt>
                <c:pt idx="224">
                  <c:v>20.6</c:v>
                </c:pt>
                <c:pt idx="225">
                  <c:v>19.5</c:v>
                </c:pt>
                <c:pt idx="226">
                  <c:v>20.100000000000001</c:v>
                </c:pt>
                <c:pt idx="227">
                  <c:v>15.8</c:v>
                </c:pt>
                <c:pt idx="228">
                  <c:v>16.600000000000001</c:v>
                </c:pt>
                <c:pt idx="229">
                  <c:v>15</c:v>
                </c:pt>
                <c:pt idx="230">
                  <c:v>15.8</c:v>
                </c:pt>
                <c:pt idx="231">
                  <c:v>14.8</c:v>
                </c:pt>
                <c:pt idx="232">
                  <c:v>15.4</c:v>
                </c:pt>
                <c:pt idx="233">
                  <c:v>16.8</c:v>
                </c:pt>
                <c:pt idx="234">
                  <c:v>15.4</c:v>
                </c:pt>
                <c:pt idx="235">
                  <c:v>15.3</c:v>
                </c:pt>
                <c:pt idx="236">
                  <c:v>13.6</c:v>
                </c:pt>
                <c:pt idx="237">
                  <c:v>15</c:v>
                </c:pt>
                <c:pt idx="238">
                  <c:v>16.2</c:v>
                </c:pt>
                <c:pt idx="239">
                  <c:v>14.1</c:v>
                </c:pt>
                <c:pt idx="240">
                  <c:v>14.1</c:v>
                </c:pt>
                <c:pt idx="241">
                  <c:v>15.4</c:v>
                </c:pt>
                <c:pt idx="242">
                  <c:v>14.3</c:v>
                </c:pt>
                <c:pt idx="243">
                  <c:v>15.8</c:v>
                </c:pt>
                <c:pt idx="244">
                  <c:v>15.5</c:v>
                </c:pt>
                <c:pt idx="245">
                  <c:v>14.9</c:v>
                </c:pt>
                <c:pt idx="246">
                  <c:v>14.5</c:v>
                </c:pt>
                <c:pt idx="247">
                  <c:v>17.8</c:v>
                </c:pt>
                <c:pt idx="248">
                  <c:v>13.9</c:v>
                </c:pt>
                <c:pt idx="249">
                  <c:v>13.8</c:v>
                </c:pt>
                <c:pt idx="250">
                  <c:v>14.6</c:v>
                </c:pt>
                <c:pt idx="251">
                  <c:v>14.3</c:v>
                </c:pt>
                <c:pt idx="252">
                  <c:v>13.2</c:v>
                </c:pt>
                <c:pt idx="253">
                  <c:v>11.4</c:v>
                </c:pt>
                <c:pt idx="254">
                  <c:v>11.6</c:v>
                </c:pt>
                <c:pt idx="255">
                  <c:v>11.8</c:v>
                </c:pt>
                <c:pt idx="256">
                  <c:v>15</c:v>
                </c:pt>
                <c:pt idx="257">
                  <c:v>16</c:v>
                </c:pt>
                <c:pt idx="258">
                  <c:v>14.9</c:v>
                </c:pt>
                <c:pt idx="259">
                  <c:v>14.5</c:v>
                </c:pt>
                <c:pt idx="260">
                  <c:v>16.600000000000001</c:v>
                </c:pt>
                <c:pt idx="261">
                  <c:v>15.4</c:v>
                </c:pt>
                <c:pt idx="262">
                  <c:v>16.600000000000001</c:v>
                </c:pt>
                <c:pt idx="263">
                  <c:v>16.7</c:v>
                </c:pt>
                <c:pt idx="264">
                  <c:v>15.6</c:v>
                </c:pt>
                <c:pt idx="265">
                  <c:v>15.8</c:v>
                </c:pt>
                <c:pt idx="266">
                  <c:v>18.8</c:v>
                </c:pt>
                <c:pt idx="267">
                  <c:v>21</c:v>
                </c:pt>
                <c:pt idx="268">
                  <c:v>23.1</c:v>
                </c:pt>
                <c:pt idx="269">
                  <c:v>24.5</c:v>
                </c:pt>
                <c:pt idx="270">
                  <c:v>23.6</c:v>
                </c:pt>
                <c:pt idx="271">
                  <c:v>18</c:v>
                </c:pt>
                <c:pt idx="272">
                  <c:v>19.2</c:v>
                </c:pt>
                <c:pt idx="273">
                  <c:v>18</c:v>
                </c:pt>
                <c:pt idx="274">
                  <c:v>16</c:v>
                </c:pt>
                <c:pt idx="275">
                  <c:v>14.7</c:v>
                </c:pt>
                <c:pt idx="276">
                  <c:v>13.5</c:v>
                </c:pt>
                <c:pt idx="277">
                  <c:v>16.2</c:v>
                </c:pt>
                <c:pt idx="278">
                  <c:v>16.100000000000001</c:v>
                </c:pt>
                <c:pt idx="279">
                  <c:v>17.2</c:v>
                </c:pt>
                <c:pt idx="280">
                  <c:v>15.3</c:v>
                </c:pt>
                <c:pt idx="281">
                  <c:v>18.100000000000001</c:v>
                </c:pt>
                <c:pt idx="282">
                  <c:v>22.1</c:v>
                </c:pt>
                <c:pt idx="283">
                  <c:v>20</c:v>
                </c:pt>
                <c:pt idx="284">
                  <c:v>17.8</c:v>
                </c:pt>
                <c:pt idx="285">
                  <c:v>14.4</c:v>
                </c:pt>
                <c:pt idx="286">
                  <c:v>14.3</c:v>
                </c:pt>
                <c:pt idx="287">
                  <c:v>16.600000000000001</c:v>
                </c:pt>
                <c:pt idx="288">
                  <c:v>19.899999999999999</c:v>
                </c:pt>
                <c:pt idx="289">
                  <c:v>18.399999999999999</c:v>
                </c:pt>
                <c:pt idx="290">
                  <c:v>19</c:v>
                </c:pt>
                <c:pt idx="291">
                  <c:v>21.8</c:v>
                </c:pt>
                <c:pt idx="292">
                  <c:v>24.4</c:v>
                </c:pt>
                <c:pt idx="293">
                  <c:v>23.5</c:v>
                </c:pt>
                <c:pt idx="294">
                  <c:v>20.399999999999999</c:v>
                </c:pt>
                <c:pt idx="295">
                  <c:v>20.100000000000001</c:v>
                </c:pt>
                <c:pt idx="296">
                  <c:v>19.2</c:v>
                </c:pt>
                <c:pt idx="297">
                  <c:v>17.8</c:v>
                </c:pt>
                <c:pt idx="298">
                  <c:v>19.899999999999999</c:v>
                </c:pt>
                <c:pt idx="299">
                  <c:v>19.8</c:v>
                </c:pt>
                <c:pt idx="300">
                  <c:v>18.8</c:v>
                </c:pt>
                <c:pt idx="301">
                  <c:v>19</c:v>
                </c:pt>
                <c:pt idx="302">
                  <c:v>21.6</c:v>
                </c:pt>
                <c:pt idx="303">
                  <c:v>24.4</c:v>
                </c:pt>
                <c:pt idx="304">
                  <c:v>21.7</c:v>
                </c:pt>
                <c:pt idx="305">
                  <c:v>19.600000000000001</c:v>
                </c:pt>
                <c:pt idx="306">
                  <c:v>20.9</c:v>
                </c:pt>
                <c:pt idx="307">
                  <c:v>20.100000000000001</c:v>
                </c:pt>
                <c:pt idx="308">
                  <c:v>18.399999999999999</c:v>
                </c:pt>
                <c:pt idx="309">
                  <c:v>19.7</c:v>
                </c:pt>
                <c:pt idx="310">
                  <c:v>22.7</c:v>
                </c:pt>
                <c:pt idx="311">
                  <c:v>19.3</c:v>
                </c:pt>
                <c:pt idx="312">
                  <c:v>20</c:v>
                </c:pt>
                <c:pt idx="313">
                  <c:v>20.5</c:v>
                </c:pt>
                <c:pt idx="314">
                  <c:v>20.3</c:v>
                </c:pt>
                <c:pt idx="315">
                  <c:v>22.5</c:v>
                </c:pt>
                <c:pt idx="316">
                  <c:v>25.6</c:v>
                </c:pt>
                <c:pt idx="317">
                  <c:v>25.3</c:v>
                </c:pt>
                <c:pt idx="318">
                  <c:v>20.6</c:v>
                </c:pt>
                <c:pt idx="319">
                  <c:v>21.1</c:v>
                </c:pt>
                <c:pt idx="320">
                  <c:v>19.8</c:v>
                </c:pt>
                <c:pt idx="321">
                  <c:v>20.399999999999999</c:v>
                </c:pt>
                <c:pt idx="322">
                  <c:v>18.8</c:v>
                </c:pt>
                <c:pt idx="323">
                  <c:v>16.899999999999999</c:v>
                </c:pt>
                <c:pt idx="324">
                  <c:v>18.600000000000001</c:v>
                </c:pt>
                <c:pt idx="325">
                  <c:v>15.8</c:v>
                </c:pt>
                <c:pt idx="326">
                  <c:v>19</c:v>
                </c:pt>
                <c:pt idx="327">
                  <c:v>19.899999999999999</c:v>
                </c:pt>
                <c:pt idx="328">
                  <c:v>20.5</c:v>
                </c:pt>
                <c:pt idx="329">
                  <c:v>16.3</c:v>
                </c:pt>
                <c:pt idx="330">
                  <c:v>16.399999999999999</c:v>
                </c:pt>
                <c:pt idx="331">
                  <c:v>18.100000000000001</c:v>
                </c:pt>
                <c:pt idx="332">
                  <c:v>21.7</c:v>
                </c:pt>
                <c:pt idx="333">
                  <c:v>21</c:v>
                </c:pt>
                <c:pt idx="334">
                  <c:v>18</c:v>
                </c:pt>
                <c:pt idx="335">
                  <c:v>19.100000000000001</c:v>
                </c:pt>
                <c:pt idx="336">
                  <c:v>23.8</c:v>
                </c:pt>
                <c:pt idx="337">
                  <c:v>22.2</c:v>
                </c:pt>
                <c:pt idx="338">
                  <c:v>20.399999999999999</c:v>
                </c:pt>
                <c:pt idx="339">
                  <c:v>18.5</c:v>
                </c:pt>
                <c:pt idx="340">
                  <c:v>20.6</c:v>
                </c:pt>
                <c:pt idx="341">
                  <c:v>18.899999999999999</c:v>
                </c:pt>
                <c:pt idx="342">
                  <c:v>21.7</c:v>
                </c:pt>
                <c:pt idx="343">
                  <c:v>18.7</c:v>
                </c:pt>
                <c:pt idx="344">
                  <c:v>16.600000000000001</c:v>
                </c:pt>
                <c:pt idx="345">
                  <c:v>14.8</c:v>
                </c:pt>
                <c:pt idx="346">
                  <c:v>10.8</c:v>
                </c:pt>
                <c:pt idx="347">
                  <c:v>9.8000000000000007</c:v>
                </c:pt>
                <c:pt idx="348">
                  <c:v>10.3</c:v>
                </c:pt>
                <c:pt idx="349">
                  <c:v>10.5</c:v>
                </c:pt>
                <c:pt idx="350">
                  <c:v>13</c:v>
                </c:pt>
                <c:pt idx="351">
                  <c:v>14.7</c:v>
                </c:pt>
                <c:pt idx="352">
                  <c:v>16.5</c:v>
                </c:pt>
                <c:pt idx="353">
                  <c:v>17.2</c:v>
                </c:pt>
                <c:pt idx="354">
                  <c:v>18</c:v>
                </c:pt>
                <c:pt idx="355">
                  <c:v>18.100000000000001</c:v>
                </c:pt>
                <c:pt idx="356">
                  <c:v>18</c:v>
                </c:pt>
                <c:pt idx="357">
                  <c:v>17.899999999999999</c:v>
                </c:pt>
                <c:pt idx="358">
                  <c:v>17</c:v>
                </c:pt>
                <c:pt idx="359">
                  <c:v>15.1</c:v>
                </c:pt>
                <c:pt idx="360">
                  <c:v>15</c:v>
                </c:pt>
                <c:pt idx="361">
                  <c:v>15.8</c:v>
                </c:pt>
                <c:pt idx="362">
                  <c:v>12.6</c:v>
                </c:pt>
                <c:pt idx="363">
                  <c:v>10</c:v>
                </c:pt>
                <c:pt idx="364">
                  <c:v>9.6</c:v>
                </c:pt>
                <c:pt idx="365">
                  <c:v>12.6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KNMI!$E$3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KNMI!$E$4:$E$369</c:f>
              <c:numCache>
                <c:formatCode>0.0</c:formatCode>
                <c:ptCount val="366"/>
                <c:pt idx="0">
                  <c:v>24.6</c:v>
                </c:pt>
                <c:pt idx="1">
                  <c:v>25.4</c:v>
                </c:pt>
                <c:pt idx="2">
                  <c:v>20.3</c:v>
                </c:pt>
                <c:pt idx="3">
                  <c:v>17.3</c:v>
                </c:pt>
                <c:pt idx="4">
                  <c:v>18.899999999999999</c:v>
                </c:pt>
                <c:pt idx="5">
                  <c:v>20.399999999999999</c:v>
                </c:pt>
                <c:pt idx="6">
                  <c:v>22.5</c:v>
                </c:pt>
                <c:pt idx="7">
                  <c:v>19.399999999999999</c:v>
                </c:pt>
                <c:pt idx="8">
                  <c:v>21.7</c:v>
                </c:pt>
                <c:pt idx="9">
                  <c:v>23.8</c:v>
                </c:pt>
                <c:pt idx="10">
                  <c:v>21.4</c:v>
                </c:pt>
                <c:pt idx="11">
                  <c:v>17.600000000000001</c:v>
                </c:pt>
                <c:pt idx="12">
                  <c:v>23.7</c:v>
                </c:pt>
                <c:pt idx="13">
                  <c:v>15.2</c:v>
                </c:pt>
                <c:pt idx="14">
                  <c:v>11.1</c:v>
                </c:pt>
                <c:pt idx="15">
                  <c:v>13.3</c:v>
                </c:pt>
                <c:pt idx="16">
                  <c:v>13.3</c:v>
                </c:pt>
                <c:pt idx="17">
                  <c:v>14.4</c:v>
                </c:pt>
                <c:pt idx="18">
                  <c:v>17.7</c:v>
                </c:pt>
                <c:pt idx="19">
                  <c:v>15</c:v>
                </c:pt>
                <c:pt idx="20">
                  <c:v>16.399999999999999</c:v>
                </c:pt>
                <c:pt idx="21">
                  <c:v>15.6</c:v>
                </c:pt>
                <c:pt idx="22">
                  <c:v>13.9</c:v>
                </c:pt>
                <c:pt idx="23">
                  <c:v>14.2</c:v>
                </c:pt>
                <c:pt idx="24">
                  <c:v>11</c:v>
                </c:pt>
                <c:pt idx="25">
                  <c:v>12</c:v>
                </c:pt>
                <c:pt idx="26">
                  <c:v>13.3</c:v>
                </c:pt>
                <c:pt idx="27">
                  <c:v>15.6</c:v>
                </c:pt>
                <c:pt idx="28">
                  <c:v>15.6</c:v>
                </c:pt>
                <c:pt idx="29">
                  <c:v>13.8</c:v>
                </c:pt>
                <c:pt idx="30">
                  <c:v>13.5</c:v>
                </c:pt>
                <c:pt idx="31">
                  <c:v>15.4</c:v>
                </c:pt>
                <c:pt idx="32">
                  <c:v>15.4</c:v>
                </c:pt>
                <c:pt idx="33">
                  <c:v>12.3</c:v>
                </c:pt>
                <c:pt idx="34">
                  <c:v>11.2</c:v>
                </c:pt>
                <c:pt idx="35">
                  <c:v>11.4</c:v>
                </c:pt>
                <c:pt idx="36">
                  <c:v>12.3</c:v>
                </c:pt>
                <c:pt idx="37">
                  <c:v>11.5</c:v>
                </c:pt>
                <c:pt idx="38">
                  <c:v>11.8</c:v>
                </c:pt>
                <c:pt idx="39">
                  <c:v>12.1</c:v>
                </c:pt>
                <c:pt idx="40">
                  <c:v>9</c:v>
                </c:pt>
                <c:pt idx="41">
                  <c:v>10.3</c:v>
                </c:pt>
                <c:pt idx="42">
                  <c:v>8.4</c:v>
                </c:pt>
                <c:pt idx="43">
                  <c:v>15.2</c:v>
                </c:pt>
                <c:pt idx="44">
                  <c:v>13.2</c:v>
                </c:pt>
                <c:pt idx="45">
                  <c:v>13.2</c:v>
                </c:pt>
                <c:pt idx="46">
                  <c:v>8.6</c:v>
                </c:pt>
                <c:pt idx="47">
                  <c:v>9.5</c:v>
                </c:pt>
                <c:pt idx="48">
                  <c:v>13.5</c:v>
                </c:pt>
                <c:pt idx="49">
                  <c:v>13.6</c:v>
                </c:pt>
                <c:pt idx="50">
                  <c:v>12.3</c:v>
                </c:pt>
                <c:pt idx="51">
                  <c:v>10.4</c:v>
                </c:pt>
                <c:pt idx="52">
                  <c:v>6.8</c:v>
                </c:pt>
                <c:pt idx="53">
                  <c:v>12.6</c:v>
                </c:pt>
                <c:pt idx="54">
                  <c:v>10.4</c:v>
                </c:pt>
                <c:pt idx="55">
                  <c:v>8</c:v>
                </c:pt>
                <c:pt idx="56">
                  <c:v>7.2</c:v>
                </c:pt>
                <c:pt idx="57">
                  <c:v>5.9</c:v>
                </c:pt>
                <c:pt idx="58">
                  <c:v>4</c:v>
                </c:pt>
                <c:pt idx="59">
                  <c:v>3.7</c:v>
                </c:pt>
                <c:pt idx="60">
                  <c:v>3.4</c:v>
                </c:pt>
                <c:pt idx="61">
                  <c:v>1.1000000000000001</c:v>
                </c:pt>
                <c:pt idx="62">
                  <c:v>1</c:v>
                </c:pt>
                <c:pt idx="63">
                  <c:v>2.6</c:v>
                </c:pt>
                <c:pt idx="64">
                  <c:v>2.7</c:v>
                </c:pt>
                <c:pt idx="65">
                  <c:v>3.9</c:v>
                </c:pt>
                <c:pt idx="66">
                  <c:v>7.2</c:v>
                </c:pt>
                <c:pt idx="67">
                  <c:v>4.3</c:v>
                </c:pt>
                <c:pt idx="68">
                  <c:v>8.4</c:v>
                </c:pt>
                <c:pt idx="69">
                  <c:v>11.3</c:v>
                </c:pt>
                <c:pt idx="70">
                  <c:v>11.4</c:v>
                </c:pt>
                <c:pt idx="71">
                  <c:v>10.8</c:v>
                </c:pt>
                <c:pt idx="72">
                  <c:v>11.4</c:v>
                </c:pt>
                <c:pt idx="73">
                  <c:v>9.1</c:v>
                </c:pt>
                <c:pt idx="74">
                  <c:v>7.7</c:v>
                </c:pt>
                <c:pt idx="75">
                  <c:v>9.4</c:v>
                </c:pt>
                <c:pt idx="76">
                  <c:v>9.1999999999999993</c:v>
                </c:pt>
                <c:pt idx="77">
                  <c:v>9.5</c:v>
                </c:pt>
                <c:pt idx="78">
                  <c:v>6.2</c:v>
                </c:pt>
                <c:pt idx="79">
                  <c:v>8.3000000000000007</c:v>
                </c:pt>
                <c:pt idx="80">
                  <c:v>9</c:v>
                </c:pt>
                <c:pt idx="81">
                  <c:v>12</c:v>
                </c:pt>
                <c:pt idx="82">
                  <c:v>11.1</c:v>
                </c:pt>
                <c:pt idx="83">
                  <c:v>11.4</c:v>
                </c:pt>
                <c:pt idx="84">
                  <c:v>13.1</c:v>
                </c:pt>
                <c:pt idx="85">
                  <c:v>12.4</c:v>
                </c:pt>
                <c:pt idx="86">
                  <c:v>11</c:v>
                </c:pt>
                <c:pt idx="87">
                  <c:v>10.8</c:v>
                </c:pt>
                <c:pt idx="88">
                  <c:v>11.5</c:v>
                </c:pt>
                <c:pt idx="89">
                  <c:v>11.4</c:v>
                </c:pt>
                <c:pt idx="90">
                  <c:v>10.3</c:v>
                </c:pt>
                <c:pt idx="91">
                  <c:v>11</c:v>
                </c:pt>
                <c:pt idx="92">
                  <c:v>9</c:v>
                </c:pt>
                <c:pt idx="93">
                  <c:v>12.5</c:v>
                </c:pt>
                <c:pt idx="94">
                  <c:v>11.7</c:v>
                </c:pt>
                <c:pt idx="95">
                  <c:v>9.4</c:v>
                </c:pt>
                <c:pt idx="96">
                  <c:v>9.1</c:v>
                </c:pt>
                <c:pt idx="97">
                  <c:v>6.8</c:v>
                </c:pt>
                <c:pt idx="98">
                  <c:v>1.4</c:v>
                </c:pt>
                <c:pt idx="99">
                  <c:v>-0.1</c:v>
                </c:pt>
                <c:pt idx="100">
                  <c:v>-0.1</c:v>
                </c:pt>
                <c:pt idx="101">
                  <c:v>0.2</c:v>
                </c:pt>
                <c:pt idx="102">
                  <c:v>0.3</c:v>
                </c:pt>
                <c:pt idx="103">
                  <c:v>3</c:v>
                </c:pt>
                <c:pt idx="104">
                  <c:v>3.3</c:v>
                </c:pt>
                <c:pt idx="105">
                  <c:v>1.4</c:v>
                </c:pt>
                <c:pt idx="106">
                  <c:v>1.6</c:v>
                </c:pt>
                <c:pt idx="107">
                  <c:v>1.3</c:v>
                </c:pt>
                <c:pt idx="108">
                  <c:v>-0.5</c:v>
                </c:pt>
                <c:pt idx="109">
                  <c:v>3.8</c:v>
                </c:pt>
                <c:pt idx="110">
                  <c:v>2.4</c:v>
                </c:pt>
                <c:pt idx="111">
                  <c:v>1</c:v>
                </c:pt>
                <c:pt idx="112">
                  <c:v>9.1</c:v>
                </c:pt>
                <c:pt idx="113">
                  <c:v>11.5</c:v>
                </c:pt>
                <c:pt idx="114">
                  <c:v>13.4</c:v>
                </c:pt>
                <c:pt idx="115">
                  <c:v>13.7</c:v>
                </c:pt>
                <c:pt idx="116">
                  <c:v>10.3</c:v>
                </c:pt>
                <c:pt idx="117">
                  <c:v>11.6</c:v>
                </c:pt>
                <c:pt idx="118">
                  <c:v>7.9</c:v>
                </c:pt>
                <c:pt idx="119">
                  <c:v>10.8</c:v>
                </c:pt>
                <c:pt idx="120">
                  <c:v>12.1</c:v>
                </c:pt>
                <c:pt idx="121">
                  <c:v>12.1</c:v>
                </c:pt>
                <c:pt idx="122">
                  <c:v>8.4</c:v>
                </c:pt>
                <c:pt idx="123">
                  <c:v>9.4</c:v>
                </c:pt>
                <c:pt idx="124">
                  <c:v>10.1</c:v>
                </c:pt>
                <c:pt idx="125">
                  <c:v>10.6</c:v>
                </c:pt>
                <c:pt idx="126">
                  <c:v>12.4</c:v>
                </c:pt>
                <c:pt idx="127">
                  <c:v>11.7</c:v>
                </c:pt>
                <c:pt idx="128">
                  <c:v>12.2</c:v>
                </c:pt>
                <c:pt idx="129">
                  <c:v>10.8</c:v>
                </c:pt>
                <c:pt idx="130">
                  <c:v>11</c:v>
                </c:pt>
                <c:pt idx="131">
                  <c:v>13.6</c:v>
                </c:pt>
                <c:pt idx="132">
                  <c:v>12.6</c:v>
                </c:pt>
                <c:pt idx="133">
                  <c:v>10.8</c:v>
                </c:pt>
                <c:pt idx="134">
                  <c:v>10.8</c:v>
                </c:pt>
                <c:pt idx="135">
                  <c:v>10.8</c:v>
                </c:pt>
                <c:pt idx="136">
                  <c:v>12.5</c:v>
                </c:pt>
                <c:pt idx="137">
                  <c:v>16.8</c:v>
                </c:pt>
                <c:pt idx="138">
                  <c:v>14.1</c:v>
                </c:pt>
                <c:pt idx="139">
                  <c:v>13.7</c:v>
                </c:pt>
                <c:pt idx="140">
                  <c:v>11.4</c:v>
                </c:pt>
                <c:pt idx="141">
                  <c:v>10.9</c:v>
                </c:pt>
                <c:pt idx="142">
                  <c:v>12.3</c:v>
                </c:pt>
                <c:pt idx="143">
                  <c:v>10.9</c:v>
                </c:pt>
                <c:pt idx="144">
                  <c:v>13.2</c:v>
                </c:pt>
                <c:pt idx="145">
                  <c:v>8.3000000000000007</c:v>
                </c:pt>
                <c:pt idx="146">
                  <c:v>7.7</c:v>
                </c:pt>
                <c:pt idx="147">
                  <c:v>10.199999999999999</c:v>
                </c:pt>
                <c:pt idx="148">
                  <c:v>6.9</c:v>
                </c:pt>
                <c:pt idx="149">
                  <c:v>8.8000000000000007</c:v>
                </c:pt>
                <c:pt idx="150">
                  <c:v>8.9</c:v>
                </c:pt>
                <c:pt idx="151">
                  <c:v>10</c:v>
                </c:pt>
                <c:pt idx="152">
                  <c:v>10.4</c:v>
                </c:pt>
                <c:pt idx="153">
                  <c:v>13.9</c:v>
                </c:pt>
                <c:pt idx="154">
                  <c:v>15.7</c:v>
                </c:pt>
                <c:pt idx="155">
                  <c:v>12.3</c:v>
                </c:pt>
                <c:pt idx="156">
                  <c:v>9.1</c:v>
                </c:pt>
                <c:pt idx="157">
                  <c:v>12.7</c:v>
                </c:pt>
                <c:pt idx="158">
                  <c:v>10.199999999999999</c:v>
                </c:pt>
                <c:pt idx="159">
                  <c:v>11.6</c:v>
                </c:pt>
                <c:pt idx="160">
                  <c:v>14.4</c:v>
                </c:pt>
                <c:pt idx="161">
                  <c:v>14.1</c:v>
                </c:pt>
                <c:pt idx="162">
                  <c:v>8.4</c:v>
                </c:pt>
                <c:pt idx="163">
                  <c:v>10.8</c:v>
                </c:pt>
                <c:pt idx="164">
                  <c:v>13.2</c:v>
                </c:pt>
                <c:pt idx="165">
                  <c:v>18.100000000000001</c:v>
                </c:pt>
                <c:pt idx="166">
                  <c:v>15.8</c:v>
                </c:pt>
                <c:pt idx="167">
                  <c:v>11.1</c:v>
                </c:pt>
                <c:pt idx="168">
                  <c:v>14.9</c:v>
                </c:pt>
                <c:pt idx="169">
                  <c:v>16.3</c:v>
                </c:pt>
                <c:pt idx="170">
                  <c:v>18</c:v>
                </c:pt>
                <c:pt idx="171">
                  <c:v>19.2</c:v>
                </c:pt>
                <c:pt idx="172">
                  <c:v>12.2</c:v>
                </c:pt>
                <c:pt idx="173">
                  <c:v>12.1</c:v>
                </c:pt>
                <c:pt idx="174">
                  <c:v>9.4</c:v>
                </c:pt>
                <c:pt idx="175">
                  <c:v>9.6</c:v>
                </c:pt>
                <c:pt idx="176">
                  <c:v>12.9</c:v>
                </c:pt>
                <c:pt idx="177">
                  <c:v>14.2</c:v>
                </c:pt>
                <c:pt idx="178">
                  <c:v>12.7</c:v>
                </c:pt>
                <c:pt idx="179">
                  <c:v>12.9</c:v>
                </c:pt>
                <c:pt idx="180">
                  <c:v>16.100000000000001</c:v>
                </c:pt>
                <c:pt idx="181">
                  <c:v>14.2</c:v>
                </c:pt>
                <c:pt idx="182">
                  <c:v>16.100000000000001</c:v>
                </c:pt>
                <c:pt idx="183">
                  <c:v>14.8</c:v>
                </c:pt>
                <c:pt idx="184">
                  <c:v>12.1</c:v>
                </c:pt>
                <c:pt idx="185">
                  <c:v>15.8</c:v>
                </c:pt>
                <c:pt idx="186">
                  <c:v>15.7</c:v>
                </c:pt>
                <c:pt idx="187">
                  <c:v>18.899999999999999</c:v>
                </c:pt>
                <c:pt idx="188">
                  <c:v>25.4</c:v>
                </c:pt>
                <c:pt idx="189">
                  <c:v>22.4</c:v>
                </c:pt>
                <c:pt idx="190">
                  <c:v>20.7</c:v>
                </c:pt>
                <c:pt idx="191">
                  <c:v>14.6</c:v>
                </c:pt>
                <c:pt idx="192">
                  <c:v>15.8</c:v>
                </c:pt>
                <c:pt idx="193">
                  <c:v>14.7</c:v>
                </c:pt>
                <c:pt idx="194">
                  <c:v>21.8</c:v>
                </c:pt>
                <c:pt idx="195">
                  <c:v>24.6</c:v>
                </c:pt>
                <c:pt idx="196">
                  <c:v>16.7</c:v>
                </c:pt>
                <c:pt idx="197">
                  <c:v>12.9</c:v>
                </c:pt>
                <c:pt idx="198">
                  <c:v>11.3</c:v>
                </c:pt>
                <c:pt idx="199">
                  <c:v>10.199999999999999</c:v>
                </c:pt>
                <c:pt idx="200">
                  <c:v>12.8</c:v>
                </c:pt>
                <c:pt idx="201">
                  <c:v>12.5</c:v>
                </c:pt>
                <c:pt idx="202">
                  <c:v>11.4</c:v>
                </c:pt>
                <c:pt idx="203">
                  <c:v>12</c:v>
                </c:pt>
                <c:pt idx="204">
                  <c:v>10.5</c:v>
                </c:pt>
                <c:pt idx="205">
                  <c:v>11.4</c:v>
                </c:pt>
                <c:pt idx="206">
                  <c:v>10.6</c:v>
                </c:pt>
                <c:pt idx="207">
                  <c:v>11.1</c:v>
                </c:pt>
                <c:pt idx="208">
                  <c:v>13.1</c:v>
                </c:pt>
                <c:pt idx="209">
                  <c:v>17.3</c:v>
                </c:pt>
                <c:pt idx="210">
                  <c:v>16.600000000000001</c:v>
                </c:pt>
                <c:pt idx="211">
                  <c:v>20.9</c:v>
                </c:pt>
                <c:pt idx="212">
                  <c:v>22.7</c:v>
                </c:pt>
                <c:pt idx="213">
                  <c:v>26.9</c:v>
                </c:pt>
                <c:pt idx="214">
                  <c:v>26</c:v>
                </c:pt>
                <c:pt idx="215">
                  <c:v>15</c:v>
                </c:pt>
                <c:pt idx="216">
                  <c:v>18.399999999999999</c:v>
                </c:pt>
                <c:pt idx="217">
                  <c:v>18.399999999999999</c:v>
                </c:pt>
                <c:pt idx="218">
                  <c:v>17.899999999999999</c:v>
                </c:pt>
                <c:pt idx="219">
                  <c:v>20.3</c:v>
                </c:pt>
                <c:pt idx="220">
                  <c:v>15.2</c:v>
                </c:pt>
                <c:pt idx="221">
                  <c:v>20.5</c:v>
                </c:pt>
                <c:pt idx="222">
                  <c:v>22</c:v>
                </c:pt>
                <c:pt idx="223">
                  <c:v>24</c:v>
                </c:pt>
                <c:pt idx="224">
                  <c:v>26.4</c:v>
                </c:pt>
                <c:pt idx="225">
                  <c:v>24.6</c:v>
                </c:pt>
                <c:pt idx="226">
                  <c:v>28.3</c:v>
                </c:pt>
                <c:pt idx="227">
                  <c:v>18.600000000000001</c:v>
                </c:pt>
                <c:pt idx="228">
                  <c:v>20.3</c:v>
                </c:pt>
                <c:pt idx="229">
                  <c:v>19.3</c:v>
                </c:pt>
                <c:pt idx="230">
                  <c:v>22.8</c:v>
                </c:pt>
                <c:pt idx="231">
                  <c:v>21</c:v>
                </c:pt>
                <c:pt idx="232">
                  <c:v>21.2</c:v>
                </c:pt>
                <c:pt idx="233">
                  <c:v>22.7</c:v>
                </c:pt>
                <c:pt idx="234">
                  <c:v>20.2</c:v>
                </c:pt>
                <c:pt idx="235">
                  <c:v>21.2</c:v>
                </c:pt>
                <c:pt idx="236">
                  <c:v>15.5</c:v>
                </c:pt>
                <c:pt idx="237">
                  <c:v>18.8</c:v>
                </c:pt>
                <c:pt idx="238">
                  <c:v>21.8</c:v>
                </c:pt>
                <c:pt idx="239">
                  <c:v>19.100000000000001</c:v>
                </c:pt>
                <c:pt idx="240">
                  <c:v>19.8</c:v>
                </c:pt>
                <c:pt idx="241">
                  <c:v>19.8</c:v>
                </c:pt>
                <c:pt idx="242">
                  <c:v>19.2</c:v>
                </c:pt>
                <c:pt idx="243">
                  <c:v>20.7</c:v>
                </c:pt>
                <c:pt idx="244">
                  <c:v>17.8</c:v>
                </c:pt>
                <c:pt idx="245">
                  <c:v>18.899999999999999</c:v>
                </c:pt>
                <c:pt idx="246">
                  <c:v>18.2</c:v>
                </c:pt>
                <c:pt idx="247">
                  <c:v>22.5</c:v>
                </c:pt>
                <c:pt idx="248">
                  <c:v>19.2</c:v>
                </c:pt>
                <c:pt idx="249">
                  <c:v>18.600000000000001</c:v>
                </c:pt>
                <c:pt idx="250">
                  <c:v>21.2</c:v>
                </c:pt>
                <c:pt idx="251">
                  <c:v>19.5</c:v>
                </c:pt>
                <c:pt idx="252">
                  <c:v>19.2</c:v>
                </c:pt>
                <c:pt idx="253">
                  <c:v>15</c:v>
                </c:pt>
                <c:pt idx="254">
                  <c:v>16.600000000000001</c:v>
                </c:pt>
                <c:pt idx="255">
                  <c:v>16.2</c:v>
                </c:pt>
                <c:pt idx="256">
                  <c:v>20.6</c:v>
                </c:pt>
                <c:pt idx="257">
                  <c:v>20</c:v>
                </c:pt>
                <c:pt idx="258">
                  <c:v>19.2</c:v>
                </c:pt>
                <c:pt idx="259">
                  <c:v>17.899999999999999</c:v>
                </c:pt>
                <c:pt idx="260">
                  <c:v>22</c:v>
                </c:pt>
                <c:pt idx="261">
                  <c:v>17.399999999999999</c:v>
                </c:pt>
                <c:pt idx="262">
                  <c:v>22.1</c:v>
                </c:pt>
                <c:pt idx="263">
                  <c:v>20.399999999999999</c:v>
                </c:pt>
                <c:pt idx="264">
                  <c:v>18.2</c:v>
                </c:pt>
                <c:pt idx="265">
                  <c:v>21.4</c:v>
                </c:pt>
                <c:pt idx="266">
                  <c:v>25.2</c:v>
                </c:pt>
                <c:pt idx="267">
                  <c:v>27</c:v>
                </c:pt>
                <c:pt idx="268">
                  <c:v>28.9</c:v>
                </c:pt>
                <c:pt idx="269">
                  <c:v>31.4</c:v>
                </c:pt>
                <c:pt idx="270">
                  <c:v>30.6</c:v>
                </c:pt>
                <c:pt idx="271">
                  <c:v>23.1</c:v>
                </c:pt>
                <c:pt idx="272">
                  <c:v>26.4</c:v>
                </c:pt>
                <c:pt idx="273">
                  <c:v>22.4</c:v>
                </c:pt>
                <c:pt idx="274">
                  <c:v>20.2</c:v>
                </c:pt>
                <c:pt idx="275">
                  <c:v>18.100000000000001</c:v>
                </c:pt>
                <c:pt idx="276">
                  <c:v>17.600000000000001</c:v>
                </c:pt>
                <c:pt idx="277">
                  <c:v>19.899999999999999</c:v>
                </c:pt>
                <c:pt idx="278">
                  <c:v>18.2</c:v>
                </c:pt>
                <c:pt idx="279">
                  <c:v>21.4</c:v>
                </c:pt>
                <c:pt idx="280">
                  <c:v>20.8</c:v>
                </c:pt>
                <c:pt idx="281">
                  <c:v>22.4</c:v>
                </c:pt>
                <c:pt idx="282">
                  <c:v>31.3</c:v>
                </c:pt>
                <c:pt idx="283">
                  <c:v>25.6</c:v>
                </c:pt>
                <c:pt idx="284">
                  <c:v>23</c:v>
                </c:pt>
                <c:pt idx="285">
                  <c:v>16.7</c:v>
                </c:pt>
                <c:pt idx="286">
                  <c:v>18.399999999999999</c:v>
                </c:pt>
                <c:pt idx="287">
                  <c:v>22.7</c:v>
                </c:pt>
                <c:pt idx="288">
                  <c:v>26.1</c:v>
                </c:pt>
                <c:pt idx="289">
                  <c:v>22.4</c:v>
                </c:pt>
                <c:pt idx="290">
                  <c:v>24.8</c:v>
                </c:pt>
                <c:pt idx="291">
                  <c:v>28.8</c:v>
                </c:pt>
                <c:pt idx="292">
                  <c:v>30.6</c:v>
                </c:pt>
                <c:pt idx="293">
                  <c:v>31.8</c:v>
                </c:pt>
                <c:pt idx="294">
                  <c:v>23.3</c:v>
                </c:pt>
                <c:pt idx="295">
                  <c:v>24.6</c:v>
                </c:pt>
                <c:pt idx="296">
                  <c:v>24.7</c:v>
                </c:pt>
                <c:pt idx="297">
                  <c:v>23</c:v>
                </c:pt>
                <c:pt idx="298">
                  <c:v>25.5</c:v>
                </c:pt>
                <c:pt idx="299">
                  <c:v>24.4</c:v>
                </c:pt>
                <c:pt idx="300">
                  <c:v>22.7</c:v>
                </c:pt>
                <c:pt idx="301">
                  <c:v>24.9</c:v>
                </c:pt>
                <c:pt idx="302">
                  <c:v>27.4</c:v>
                </c:pt>
                <c:pt idx="303">
                  <c:v>31.1</c:v>
                </c:pt>
                <c:pt idx="304">
                  <c:v>25.9</c:v>
                </c:pt>
                <c:pt idx="305">
                  <c:v>22.7</c:v>
                </c:pt>
                <c:pt idx="306">
                  <c:v>27.1</c:v>
                </c:pt>
                <c:pt idx="307">
                  <c:v>24.7</c:v>
                </c:pt>
                <c:pt idx="308">
                  <c:v>21.4</c:v>
                </c:pt>
                <c:pt idx="309">
                  <c:v>25.5</c:v>
                </c:pt>
                <c:pt idx="310">
                  <c:v>29.9</c:v>
                </c:pt>
                <c:pt idx="311">
                  <c:v>23.3</c:v>
                </c:pt>
                <c:pt idx="312">
                  <c:v>24.7</c:v>
                </c:pt>
                <c:pt idx="313">
                  <c:v>24.9</c:v>
                </c:pt>
                <c:pt idx="314">
                  <c:v>26.1</c:v>
                </c:pt>
                <c:pt idx="315">
                  <c:v>28.2</c:v>
                </c:pt>
                <c:pt idx="316">
                  <c:v>32.6</c:v>
                </c:pt>
                <c:pt idx="317">
                  <c:v>31.6</c:v>
                </c:pt>
                <c:pt idx="318">
                  <c:v>24.3</c:v>
                </c:pt>
                <c:pt idx="319">
                  <c:v>27.3</c:v>
                </c:pt>
                <c:pt idx="320">
                  <c:v>22.8</c:v>
                </c:pt>
                <c:pt idx="321">
                  <c:v>24.7</c:v>
                </c:pt>
                <c:pt idx="322">
                  <c:v>24.2</c:v>
                </c:pt>
                <c:pt idx="323">
                  <c:v>23.3</c:v>
                </c:pt>
                <c:pt idx="324">
                  <c:v>25.2</c:v>
                </c:pt>
                <c:pt idx="325">
                  <c:v>20.9</c:v>
                </c:pt>
                <c:pt idx="326">
                  <c:v>24.2</c:v>
                </c:pt>
                <c:pt idx="327">
                  <c:v>22.8</c:v>
                </c:pt>
                <c:pt idx="328">
                  <c:v>29.7</c:v>
                </c:pt>
                <c:pt idx="329">
                  <c:v>21.9</c:v>
                </c:pt>
                <c:pt idx="330">
                  <c:v>22.7</c:v>
                </c:pt>
                <c:pt idx="331">
                  <c:v>26</c:v>
                </c:pt>
                <c:pt idx="332">
                  <c:v>30</c:v>
                </c:pt>
                <c:pt idx="333">
                  <c:v>26.9</c:v>
                </c:pt>
                <c:pt idx="334">
                  <c:v>21.5</c:v>
                </c:pt>
                <c:pt idx="335">
                  <c:v>24.2</c:v>
                </c:pt>
                <c:pt idx="336">
                  <c:v>31.3</c:v>
                </c:pt>
                <c:pt idx="337">
                  <c:v>29.4</c:v>
                </c:pt>
                <c:pt idx="338">
                  <c:v>23.5</c:v>
                </c:pt>
                <c:pt idx="339">
                  <c:v>22.3</c:v>
                </c:pt>
                <c:pt idx="340">
                  <c:v>27.8</c:v>
                </c:pt>
                <c:pt idx="341">
                  <c:v>21.5</c:v>
                </c:pt>
                <c:pt idx="342">
                  <c:v>28.6</c:v>
                </c:pt>
                <c:pt idx="343">
                  <c:v>22.8</c:v>
                </c:pt>
                <c:pt idx="344">
                  <c:v>22</c:v>
                </c:pt>
                <c:pt idx="345">
                  <c:v>17.7</c:v>
                </c:pt>
                <c:pt idx="346">
                  <c:v>15.6</c:v>
                </c:pt>
                <c:pt idx="347">
                  <c:v>15.6</c:v>
                </c:pt>
                <c:pt idx="348">
                  <c:v>17.7</c:v>
                </c:pt>
                <c:pt idx="349">
                  <c:v>17.7</c:v>
                </c:pt>
                <c:pt idx="350">
                  <c:v>19.5</c:v>
                </c:pt>
                <c:pt idx="351">
                  <c:v>20.3</c:v>
                </c:pt>
                <c:pt idx="352">
                  <c:v>21.2</c:v>
                </c:pt>
                <c:pt idx="353">
                  <c:v>22.6</c:v>
                </c:pt>
                <c:pt idx="354">
                  <c:v>24.1</c:v>
                </c:pt>
                <c:pt idx="355">
                  <c:v>23.8</c:v>
                </c:pt>
                <c:pt idx="356">
                  <c:v>25.3</c:v>
                </c:pt>
                <c:pt idx="357">
                  <c:v>24.7</c:v>
                </c:pt>
                <c:pt idx="358">
                  <c:v>22.3</c:v>
                </c:pt>
                <c:pt idx="359">
                  <c:v>19.7</c:v>
                </c:pt>
                <c:pt idx="360">
                  <c:v>19.3</c:v>
                </c:pt>
                <c:pt idx="361">
                  <c:v>20.2</c:v>
                </c:pt>
                <c:pt idx="362">
                  <c:v>16</c:v>
                </c:pt>
                <c:pt idx="363">
                  <c:v>14.4</c:v>
                </c:pt>
                <c:pt idx="364">
                  <c:v>14.1</c:v>
                </c:pt>
                <c:pt idx="365">
                  <c:v>15.7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KNMI!$H$3</c:f>
              <c:strCache>
                <c:ptCount val="1"/>
                <c:pt idx="0">
                  <c:v>min (10cm)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KNMI!$H$4:$H$369</c:f>
              <c:numCache>
                <c:formatCode>0.0</c:formatCode>
                <c:ptCount val="366"/>
                <c:pt idx="0">
                  <c:v>7.7</c:v>
                </c:pt>
                <c:pt idx="1">
                  <c:v>11.9</c:v>
                </c:pt>
                <c:pt idx="2">
                  <c:v>10.3</c:v>
                </c:pt>
                <c:pt idx="3">
                  <c:v>9.4</c:v>
                </c:pt>
                <c:pt idx="4">
                  <c:v>8.6999999999999993</c:v>
                </c:pt>
                <c:pt idx="5">
                  <c:v>9.6</c:v>
                </c:pt>
                <c:pt idx="6">
                  <c:v>12.5</c:v>
                </c:pt>
                <c:pt idx="7">
                  <c:v>9.1</c:v>
                </c:pt>
                <c:pt idx="8">
                  <c:v>8.9</c:v>
                </c:pt>
                <c:pt idx="9">
                  <c:v>8.6999999999999993</c:v>
                </c:pt>
                <c:pt idx="10">
                  <c:v>11.8</c:v>
                </c:pt>
                <c:pt idx="11">
                  <c:v>14.7</c:v>
                </c:pt>
                <c:pt idx="12">
                  <c:v>14.1</c:v>
                </c:pt>
                <c:pt idx="13">
                  <c:v>1.8</c:v>
                </c:pt>
                <c:pt idx="14">
                  <c:v>1</c:v>
                </c:pt>
                <c:pt idx="15">
                  <c:v>0.2</c:v>
                </c:pt>
                <c:pt idx="16">
                  <c:v>6.1</c:v>
                </c:pt>
                <c:pt idx="17">
                  <c:v>5.3</c:v>
                </c:pt>
                <c:pt idx="18">
                  <c:v>12</c:v>
                </c:pt>
                <c:pt idx="19">
                  <c:v>10.5</c:v>
                </c:pt>
                <c:pt idx="20">
                  <c:v>10.8</c:v>
                </c:pt>
                <c:pt idx="21">
                  <c:v>5.5</c:v>
                </c:pt>
                <c:pt idx="22">
                  <c:v>2.2000000000000002</c:v>
                </c:pt>
                <c:pt idx="23">
                  <c:v>6.6</c:v>
                </c:pt>
                <c:pt idx="24">
                  <c:v>5.6</c:v>
                </c:pt>
                <c:pt idx="25">
                  <c:v>3.4</c:v>
                </c:pt>
                <c:pt idx="26">
                  <c:v>8.4</c:v>
                </c:pt>
                <c:pt idx="27">
                  <c:v>9.1</c:v>
                </c:pt>
                <c:pt idx="28">
                  <c:v>9.5</c:v>
                </c:pt>
                <c:pt idx="29">
                  <c:v>8.5</c:v>
                </c:pt>
                <c:pt idx="30">
                  <c:v>9.3000000000000007</c:v>
                </c:pt>
                <c:pt idx="31">
                  <c:v>9.1999999999999993</c:v>
                </c:pt>
                <c:pt idx="32">
                  <c:v>7.8</c:v>
                </c:pt>
                <c:pt idx="33">
                  <c:v>6.3</c:v>
                </c:pt>
                <c:pt idx="34">
                  <c:v>7.5</c:v>
                </c:pt>
                <c:pt idx="35">
                  <c:v>8.6</c:v>
                </c:pt>
                <c:pt idx="36">
                  <c:v>7.7</c:v>
                </c:pt>
                <c:pt idx="37">
                  <c:v>7</c:v>
                </c:pt>
                <c:pt idx="38">
                  <c:v>5.6</c:v>
                </c:pt>
                <c:pt idx="39">
                  <c:v>6.3</c:v>
                </c:pt>
                <c:pt idx="40">
                  <c:v>5.6</c:v>
                </c:pt>
                <c:pt idx="41">
                  <c:v>-0.4</c:v>
                </c:pt>
                <c:pt idx="42">
                  <c:v>2.4</c:v>
                </c:pt>
                <c:pt idx="43">
                  <c:v>4.7</c:v>
                </c:pt>
                <c:pt idx="44">
                  <c:v>9.1999999999999993</c:v>
                </c:pt>
                <c:pt idx="45">
                  <c:v>6.4</c:v>
                </c:pt>
                <c:pt idx="46">
                  <c:v>1.4</c:v>
                </c:pt>
                <c:pt idx="47">
                  <c:v>-0.6</c:v>
                </c:pt>
                <c:pt idx="48">
                  <c:v>1.8</c:v>
                </c:pt>
                <c:pt idx="49">
                  <c:v>10.4</c:v>
                </c:pt>
                <c:pt idx="50">
                  <c:v>0.7</c:v>
                </c:pt>
                <c:pt idx="51">
                  <c:v>0.6</c:v>
                </c:pt>
                <c:pt idx="52">
                  <c:v>-3.8</c:v>
                </c:pt>
                <c:pt idx="53">
                  <c:v>6.6</c:v>
                </c:pt>
                <c:pt idx="54">
                  <c:v>3.1</c:v>
                </c:pt>
                <c:pt idx="55">
                  <c:v>-3</c:v>
                </c:pt>
                <c:pt idx="56">
                  <c:v>-3.7</c:v>
                </c:pt>
                <c:pt idx="57">
                  <c:v>1.1000000000000001</c:v>
                </c:pt>
                <c:pt idx="58">
                  <c:v>-3.7</c:v>
                </c:pt>
                <c:pt idx="59">
                  <c:v>-2.8</c:v>
                </c:pt>
                <c:pt idx="60">
                  <c:v>-3.5</c:v>
                </c:pt>
                <c:pt idx="61">
                  <c:v>-2.9</c:v>
                </c:pt>
                <c:pt idx="62">
                  <c:v>-3.7</c:v>
                </c:pt>
                <c:pt idx="63">
                  <c:v>-3.1</c:v>
                </c:pt>
                <c:pt idx="64">
                  <c:v>0.3</c:v>
                </c:pt>
                <c:pt idx="65">
                  <c:v>1.5</c:v>
                </c:pt>
                <c:pt idx="66">
                  <c:v>-5.0999999999999996</c:v>
                </c:pt>
                <c:pt idx="67">
                  <c:v>-5.6</c:v>
                </c:pt>
                <c:pt idx="68">
                  <c:v>2.1</c:v>
                </c:pt>
                <c:pt idx="69">
                  <c:v>5.2</c:v>
                </c:pt>
                <c:pt idx="70">
                  <c:v>8</c:v>
                </c:pt>
                <c:pt idx="71">
                  <c:v>7</c:v>
                </c:pt>
                <c:pt idx="72">
                  <c:v>1.7</c:v>
                </c:pt>
                <c:pt idx="73">
                  <c:v>6.3</c:v>
                </c:pt>
                <c:pt idx="74">
                  <c:v>4.3</c:v>
                </c:pt>
                <c:pt idx="75">
                  <c:v>5.9</c:v>
                </c:pt>
                <c:pt idx="76">
                  <c:v>4.3</c:v>
                </c:pt>
                <c:pt idx="77">
                  <c:v>2.6</c:v>
                </c:pt>
                <c:pt idx="78">
                  <c:v>2.7</c:v>
                </c:pt>
                <c:pt idx="79">
                  <c:v>5</c:v>
                </c:pt>
                <c:pt idx="80">
                  <c:v>4.0999999999999996</c:v>
                </c:pt>
                <c:pt idx="81">
                  <c:v>4.5</c:v>
                </c:pt>
                <c:pt idx="82">
                  <c:v>5.5</c:v>
                </c:pt>
                <c:pt idx="83">
                  <c:v>6.9</c:v>
                </c:pt>
                <c:pt idx="84">
                  <c:v>9.5</c:v>
                </c:pt>
                <c:pt idx="85">
                  <c:v>10.3</c:v>
                </c:pt>
                <c:pt idx="86">
                  <c:v>0.7</c:v>
                </c:pt>
                <c:pt idx="87">
                  <c:v>0.7</c:v>
                </c:pt>
                <c:pt idx="88">
                  <c:v>9.4</c:v>
                </c:pt>
                <c:pt idx="89">
                  <c:v>6.6</c:v>
                </c:pt>
                <c:pt idx="90">
                  <c:v>5.5</c:v>
                </c:pt>
                <c:pt idx="91">
                  <c:v>7.3</c:v>
                </c:pt>
                <c:pt idx="92">
                  <c:v>5.6</c:v>
                </c:pt>
                <c:pt idx="93">
                  <c:v>7.1</c:v>
                </c:pt>
                <c:pt idx="94">
                  <c:v>7.2</c:v>
                </c:pt>
                <c:pt idx="95">
                  <c:v>5.5</c:v>
                </c:pt>
                <c:pt idx="96">
                  <c:v>5.7</c:v>
                </c:pt>
                <c:pt idx="97">
                  <c:v>1.4</c:v>
                </c:pt>
                <c:pt idx="98">
                  <c:v>-4</c:v>
                </c:pt>
                <c:pt idx="99">
                  <c:v>-4.5</c:v>
                </c:pt>
                <c:pt idx="100">
                  <c:v>-6.6</c:v>
                </c:pt>
                <c:pt idx="101">
                  <c:v>-10.4</c:v>
                </c:pt>
                <c:pt idx="102">
                  <c:v>-11.8</c:v>
                </c:pt>
                <c:pt idx="103">
                  <c:v>-0.3</c:v>
                </c:pt>
                <c:pt idx="104">
                  <c:v>1.1000000000000001</c:v>
                </c:pt>
                <c:pt idx="105">
                  <c:v>0.2</c:v>
                </c:pt>
                <c:pt idx="106">
                  <c:v>-0.8</c:v>
                </c:pt>
                <c:pt idx="107">
                  <c:v>-5.8</c:v>
                </c:pt>
                <c:pt idx="108">
                  <c:v>-8.1999999999999993</c:v>
                </c:pt>
                <c:pt idx="109">
                  <c:v>-9.8000000000000007</c:v>
                </c:pt>
                <c:pt idx="110">
                  <c:v>-6.6</c:v>
                </c:pt>
                <c:pt idx="111">
                  <c:v>-4</c:v>
                </c:pt>
                <c:pt idx="112">
                  <c:v>-4.9000000000000004</c:v>
                </c:pt>
                <c:pt idx="113">
                  <c:v>7</c:v>
                </c:pt>
                <c:pt idx="114">
                  <c:v>3.1</c:v>
                </c:pt>
                <c:pt idx="115">
                  <c:v>6.7</c:v>
                </c:pt>
                <c:pt idx="116">
                  <c:v>-1.2</c:v>
                </c:pt>
                <c:pt idx="117">
                  <c:v>-2.5</c:v>
                </c:pt>
                <c:pt idx="118">
                  <c:v>-4.7</c:v>
                </c:pt>
                <c:pt idx="119">
                  <c:v>-3</c:v>
                </c:pt>
                <c:pt idx="120">
                  <c:v>-1.6</c:v>
                </c:pt>
                <c:pt idx="121">
                  <c:v>5.0999999999999996</c:v>
                </c:pt>
                <c:pt idx="122">
                  <c:v>4.8</c:v>
                </c:pt>
                <c:pt idx="123">
                  <c:v>-1.6</c:v>
                </c:pt>
                <c:pt idx="124">
                  <c:v>3.7</c:v>
                </c:pt>
                <c:pt idx="125">
                  <c:v>8.9</c:v>
                </c:pt>
                <c:pt idx="126">
                  <c:v>10</c:v>
                </c:pt>
                <c:pt idx="127">
                  <c:v>8</c:v>
                </c:pt>
                <c:pt idx="128">
                  <c:v>8.6999999999999993</c:v>
                </c:pt>
                <c:pt idx="129">
                  <c:v>-2.7</c:v>
                </c:pt>
                <c:pt idx="130">
                  <c:v>-1.9</c:v>
                </c:pt>
                <c:pt idx="131">
                  <c:v>9.1999999999999993</c:v>
                </c:pt>
                <c:pt idx="132">
                  <c:v>8.1</c:v>
                </c:pt>
                <c:pt idx="133">
                  <c:v>5.0999999999999996</c:v>
                </c:pt>
                <c:pt idx="134">
                  <c:v>-2.1</c:v>
                </c:pt>
                <c:pt idx="135">
                  <c:v>0.5</c:v>
                </c:pt>
                <c:pt idx="136">
                  <c:v>7.9</c:v>
                </c:pt>
                <c:pt idx="137">
                  <c:v>9.6999999999999993</c:v>
                </c:pt>
                <c:pt idx="138">
                  <c:v>5.0999999999999996</c:v>
                </c:pt>
                <c:pt idx="139">
                  <c:v>5.6</c:v>
                </c:pt>
                <c:pt idx="140">
                  <c:v>8</c:v>
                </c:pt>
                <c:pt idx="141">
                  <c:v>1.5</c:v>
                </c:pt>
                <c:pt idx="142">
                  <c:v>3.5</c:v>
                </c:pt>
                <c:pt idx="143">
                  <c:v>7.6</c:v>
                </c:pt>
                <c:pt idx="144">
                  <c:v>3.5</c:v>
                </c:pt>
                <c:pt idx="145">
                  <c:v>3.2</c:v>
                </c:pt>
                <c:pt idx="146">
                  <c:v>3.1</c:v>
                </c:pt>
                <c:pt idx="147">
                  <c:v>4.4000000000000004</c:v>
                </c:pt>
                <c:pt idx="148">
                  <c:v>3.9</c:v>
                </c:pt>
                <c:pt idx="149">
                  <c:v>-3.8</c:v>
                </c:pt>
                <c:pt idx="150">
                  <c:v>-4.7</c:v>
                </c:pt>
                <c:pt idx="151">
                  <c:v>4.5</c:v>
                </c:pt>
                <c:pt idx="152">
                  <c:v>4.5999999999999996</c:v>
                </c:pt>
                <c:pt idx="153">
                  <c:v>4.8</c:v>
                </c:pt>
                <c:pt idx="154">
                  <c:v>7.8</c:v>
                </c:pt>
                <c:pt idx="155">
                  <c:v>-1.6</c:v>
                </c:pt>
                <c:pt idx="156">
                  <c:v>-1.6</c:v>
                </c:pt>
                <c:pt idx="157">
                  <c:v>-3.9</c:v>
                </c:pt>
                <c:pt idx="158">
                  <c:v>-0.2</c:v>
                </c:pt>
                <c:pt idx="159">
                  <c:v>0.7</c:v>
                </c:pt>
                <c:pt idx="160">
                  <c:v>3.1</c:v>
                </c:pt>
                <c:pt idx="161">
                  <c:v>5.6</c:v>
                </c:pt>
                <c:pt idx="162">
                  <c:v>6.1</c:v>
                </c:pt>
                <c:pt idx="163">
                  <c:v>6.5</c:v>
                </c:pt>
                <c:pt idx="164">
                  <c:v>8.9</c:v>
                </c:pt>
                <c:pt idx="165">
                  <c:v>6.6</c:v>
                </c:pt>
                <c:pt idx="166">
                  <c:v>8.9</c:v>
                </c:pt>
                <c:pt idx="167">
                  <c:v>0.1</c:v>
                </c:pt>
                <c:pt idx="168">
                  <c:v>3.2</c:v>
                </c:pt>
                <c:pt idx="169">
                  <c:v>1.8</c:v>
                </c:pt>
                <c:pt idx="170">
                  <c:v>2.6</c:v>
                </c:pt>
                <c:pt idx="171">
                  <c:v>2.8</c:v>
                </c:pt>
                <c:pt idx="172">
                  <c:v>6.2</c:v>
                </c:pt>
                <c:pt idx="173">
                  <c:v>6</c:v>
                </c:pt>
                <c:pt idx="174">
                  <c:v>1.5</c:v>
                </c:pt>
                <c:pt idx="175">
                  <c:v>1.1000000000000001</c:v>
                </c:pt>
                <c:pt idx="176">
                  <c:v>-3.5</c:v>
                </c:pt>
                <c:pt idx="177">
                  <c:v>3.7</c:v>
                </c:pt>
                <c:pt idx="178">
                  <c:v>3.9</c:v>
                </c:pt>
                <c:pt idx="179">
                  <c:v>5</c:v>
                </c:pt>
                <c:pt idx="180">
                  <c:v>6.5</c:v>
                </c:pt>
                <c:pt idx="181">
                  <c:v>3.7</c:v>
                </c:pt>
                <c:pt idx="182">
                  <c:v>2.8</c:v>
                </c:pt>
                <c:pt idx="183">
                  <c:v>5.3</c:v>
                </c:pt>
                <c:pt idx="184">
                  <c:v>6.1</c:v>
                </c:pt>
                <c:pt idx="185">
                  <c:v>8.1999999999999993</c:v>
                </c:pt>
                <c:pt idx="186">
                  <c:v>8.4</c:v>
                </c:pt>
                <c:pt idx="187">
                  <c:v>9.6</c:v>
                </c:pt>
                <c:pt idx="188">
                  <c:v>11.3</c:v>
                </c:pt>
                <c:pt idx="189">
                  <c:v>12.3</c:v>
                </c:pt>
                <c:pt idx="190">
                  <c:v>9.6</c:v>
                </c:pt>
                <c:pt idx="191">
                  <c:v>7.3</c:v>
                </c:pt>
                <c:pt idx="192">
                  <c:v>4.8</c:v>
                </c:pt>
                <c:pt idx="193">
                  <c:v>10.3</c:v>
                </c:pt>
                <c:pt idx="194">
                  <c:v>10.8</c:v>
                </c:pt>
                <c:pt idx="195">
                  <c:v>7.3</c:v>
                </c:pt>
                <c:pt idx="196">
                  <c:v>7.2</c:v>
                </c:pt>
                <c:pt idx="197">
                  <c:v>2.8</c:v>
                </c:pt>
                <c:pt idx="198">
                  <c:v>1.6</c:v>
                </c:pt>
                <c:pt idx="199">
                  <c:v>-1.2</c:v>
                </c:pt>
                <c:pt idx="200">
                  <c:v>-0.3</c:v>
                </c:pt>
                <c:pt idx="201">
                  <c:v>5.2</c:v>
                </c:pt>
                <c:pt idx="202">
                  <c:v>3.5</c:v>
                </c:pt>
                <c:pt idx="203">
                  <c:v>1.3</c:v>
                </c:pt>
                <c:pt idx="204">
                  <c:v>-3.6</c:v>
                </c:pt>
                <c:pt idx="205">
                  <c:v>-5.3</c:v>
                </c:pt>
                <c:pt idx="206">
                  <c:v>0.6</c:v>
                </c:pt>
                <c:pt idx="207">
                  <c:v>0.3</c:v>
                </c:pt>
                <c:pt idx="208">
                  <c:v>5.7</c:v>
                </c:pt>
                <c:pt idx="209">
                  <c:v>3.7</c:v>
                </c:pt>
                <c:pt idx="210">
                  <c:v>1.3</c:v>
                </c:pt>
                <c:pt idx="211">
                  <c:v>0</c:v>
                </c:pt>
                <c:pt idx="212">
                  <c:v>10.1</c:v>
                </c:pt>
                <c:pt idx="213">
                  <c:v>11.2</c:v>
                </c:pt>
                <c:pt idx="214">
                  <c:v>11.8</c:v>
                </c:pt>
                <c:pt idx="215">
                  <c:v>3.1</c:v>
                </c:pt>
                <c:pt idx="216">
                  <c:v>2.2000000000000002</c:v>
                </c:pt>
                <c:pt idx="217">
                  <c:v>8.9</c:v>
                </c:pt>
                <c:pt idx="218">
                  <c:v>10.199999999999999</c:v>
                </c:pt>
                <c:pt idx="219">
                  <c:v>9</c:v>
                </c:pt>
                <c:pt idx="220">
                  <c:v>4.4000000000000004</c:v>
                </c:pt>
                <c:pt idx="221">
                  <c:v>3.5</c:v>
                </c:pt>
                <c:pt idx="222">
                  <c:v>5.4</c:v>
                </c:pt>
                <c:pt idx="223">
                  <c:v>8.9</c:v>
                </c:pt>
                <c:pt idx="224">
                  <c:v>10.7</c:v>
                </c:pt>
                <c:pt idx="225">
                  <c:v>11.1</c:v>
                </c:pt>
                <c:pt idx="226">
                  <c:v>11.3</c:v>
                </c:pt>
                <c:pt idx="227">
                  <c:v>13.2</c:v>
                </c:pt>
                <c:pt idx="228">
                  <c:v>13.3</c:v>
                </c:pt>
                <c:pt idx="229">
                  <c:v>11.9</c:v>
                </c:pt>
                <c:pt idx="230">
                  <c:v>11.9</c:v>
                </c:pt>
                <c:pt idx="231">
                  <c:v>10.199999999999999</c:v>
                </c:pt>
                <c:pt idx="232">
                  <c:v>9.3000000000000007</c:v>
                </c:pt>
                <c:pt idx="233">
                  <c:v>9.3000000000000007</c:v>
                </c:pt>
                <c:pt idx="234">
                  <c:v>9.9</c:v>
                </c:pt>
                <c:pt idx="235">
                  <c:v>9.4</c:v>
                </c:pt>
                <c:pt idx="236">
                  <c:v>8.6999999999999993</c:v>
                </c:pt>
                <c:pt idx="237">
                  <c:v>9.1</c:v>
                </c:pt>
                <c:pt idx="238">
                  <c:v>9.1999999999999993</c:v>
                </c:pt>
                <c:pt idx="239">
                  <c:v>10.199999999999999</c:v>
                </c:pt>
                <c:pt idx="240">
                  <c:v>7.4</c:v>
                </c:pt>
                <c:pt idx="241">
                  <c:v>5.9</c:v>
                </c:pt>
                <c:pt idx="242">
                  <c:v>5.5</c:v>
                </c:pt>
                <c:pt idx="243">
                  <c:v>11.7</c:v>
                </c:pt>
                <c:pt idx="244">
                  <c:v>13.6</c:v>
                </c:pt>
                <c:pt idx="245">
                  <c:v>11.3</c:v>
                </c:pt>
                <c:pt idx="246">
                  <c:v>10.8</c:v>
                </c:pt>
                <c:pt idx="247">
                  <c:v>13.2</c:v>
                </c:pt>
                <c:pt idx="248">
                  <c:v>4.2</c:v>
                </c:pt>
                <c:pt idx="249">
                  <c:v>3.6</c:v>
                </c:pt>
                <c:pt idx="250">
                  <c:v>2</c:v>
                </c:pt>
                <c:pt idx="251">
                  <c:v>2.8</c:v>
                </c:pt>
                <c:pt idx="252">
                  <c:v>1.3</c:v>
                </c:pt>
                <c:pt idx="253">
                  <c:v>8.5</c:v>
                </c:pt>
                <c:pt idx="254">
                  <c:v>4.7</c:v>
                </c:pt>
                <c:pt idx="255">
                  <c:v>5.0999999999999996</c:v>
                </c:pt>
                <c:pt idx="256">
                  <c:v>3.5</c:v>
                </c:pt>
                <c:pt idx="257">
                  <c:v>12.2</c:v>
                </c:pt>
                <c:pt idx="258">
                  <c:v>10.3</c:v>
                </c:pt>
                <c:pt idx="259">
                  <c:v>10.3</c:v>
                </c:pt>
                <c:pt idx="260">
                  <c:v>8.9</c:v>
                </c:pt>
                <c:pt idx="261">
                  <c:v>8.3000000000000007</c:v>
                </c:pt>
                <c:pt idx="262">
                  <c:v>10.7</c:v>
                </c:pt>
                <c:pt idx="263">
                  <c:v>10.199999999999999</c:v>
                </c:pt>
                <c:pt idx="264">
                  <c:v>8.9</c:v>
                </c:pt>
                <c:pt idx="265">
                  <c:v>8.8000000000000007</c:v>
                </c:pt>
                <c:pt idx="266">
                  <c:v>8.5</c:v>
                </c:pt>
                <c:pt idx="267">
                  <c:v>9.6</c:v>
                </c:pt>
                <c:pt idx="268">
                  <c:v>14.2</c:v>
                </c:pt>
                <c:pt idx="269">
                  <c:v>14.2</c:v>
                </c:pt>
                <c:pt idx="270">
                  <c:v>14.6</c:v>
                </c:pt>
                <c:pt idx="271">
                  <c:v>7.6</c:v>
                </c:pt>
                <c:pt idx="272">
                  <c:v>7</c:v>
                </c:pt>
                <c:pt idx="273">
                  <c:v>13.8</c:v>
                </c:pt>
                <c:pt idx="274">
                  <c:v>9.3000000000000007</c:v>
                </c:pt>
                <c:pt idx="275">
                  <c:v>6.8</c:v>
                </c:pt>
                <c:pt idx="276">
                  <c:v>5.3</c:v>
                </c:pt>
                <c:pt idx="277">
                  <c:v>10.9</c:v>
                </c:pt>
                <c:pt idx="278">
                  <c:v>11.9</c:v>
                </c:pt>
                <c:pt idx="279">
                  <c:v>10.7</c:v>
                </c:pt>
                <c:pt idx="280">
                  <c:v>8.9</c:v>
                </c:pt>
                <c:pt idx="281">
                  <c:v>8.1</c:v>
                </c:pt>
                <c:pt idx="282">
                  <c:v>15.6</c:v>
                </c:pt>
                <c:pt idx="283">
                  <c:v>11.5</c:v>
                </c:pt>
                <c:pt idx="284">
                  <c:v>10.3</c:v>
                </c:pt>
                <c:pt idx="285">
                  <c:v>12.4</c:v>
                </c:pt>
                <c:pt idx="286">
                  <c:v>6.9</c:v>
                </c:pt>
                <c:pt idx="287">
                  <c:v>6.3</c:v>
                </c:pt>
                <c:pt idx="288">
                  <c:v>7.4</c:v>
                </c:pt>
                <c:pt idx="289">
                  <c:v>15.7</c:v>
                </c:pt>
                <c:pt idx="290">
                  <c:v>11.5</c:v>
                </c:pt>
                <c:pt idx="291">
                  <c:v>10.5</c:v>
                </c:pt>
                <c:pt idx="292">
                  <c:v>15.9</c:v>
                </c:pt>
                <c:pt idx="293">
                  <c:v>13.2</c:v>
                </c:pt>
                <c:pt idx="294">
                  <c:v>15.8</c:v>
                </c:pt>
                <c:pt idx="295">
                  <c:v>14.2</c:v>
                </c:pt>
                <c:pt idx="296">
                  <c:v>14.9</c:v>
                </c:pt>
                <c:pt idx="297">
                  <c:v>8.1999999999999993</c:v>
                </c:pt>
                <c:pt idx="298">
                  <c:v>9.6</c:v>
                </c:pt>
                <c:pt idx="299">
                  <c:v>14.3</c:v>
                </c:pt>
                <c:pt idx="300">
                  <c:v>12.3</c:v>
                </c:pt>
                <c:pt idx="301">
                  <c:v>9.3000000000000007</c:v>
                </c:pt>
                <c:pt idx="302">
                  <c:v>8.3000000000000007</c:v>
                </c:pt>
                <c:pt idx="303">
                  <c:v>13.3</c:v>
                </c:pt>
                <c:pt idx="304">
                  <c:v>14.9</c:v>
                </c:pt>
                <c:pt idx="305">
                  <c:v>14.8</c:v>
                </c:pt>
                <c:pt idx="306">
                  <c:v>13.8</c:v>
                </c:pt>
                <c:pt idx="307">
                  <c:v>15.7</c:v>
                </c:pt>
                <c:pt idx="308">
                  <c:v>15.4</c:v>
                </c:pt>
                <c:pt idx="309">
                  <c:v>10.6</c:v>
                </c:pt>
                <c:pt idx="310">
                  <c:v>9</c:v>
                </c:pt>
                <c:pt idx="311">
                  <c:v>12.7</c:v>
                </c:pt>
                <c:pt idx="312">
                  <c:v>14.8</c:v>
                </c:pt>
                <c:pt idx="313">
                  <c:v>10.199999999999999</c:v>
                </c:pt>
                <c:pt idx="314">
                  <c:v>12.5</c:v>
                </c:pt>
                <c:pt idx="315">
                  <c:v>11.8</c:v>
                </c:pt>
                <c:pt idx="316">
                  <c:v>16.899999999999999</c:v>
                </c:pt>
                <c:pt idx="317">
                  <c:v>18.7</c:v>
                </c:pt>
                <c:pt idx="318">
                  <c:v>14.3</c:v>
                </c:pt>
                <c:pt idx="319">
                  <c:v>13.2</c:v>
                </c:pt>
                <c:pt idx="320">
                  <c:v>15</c:v>
                </c:pt>
                <c:pt idx="321">
                  <c:v>17.100000000000001</c:v>
                </c:pt>
                <c:pt idx="322">
                  <c:v>6.8</c:v>
                </c:pt>
                <c:pt idx="323">
                  <c:v>5</c:v>
                </c:pt>
                <c:pt idx="324">
                  <c:v>11.6</c:v>
                </c:pt>
                <c:pt idx="325">
                  <c:v>8.6</c:v>
                </c:pt>
                <c:pt idx="326">
                  <c:v>11</c:v>
                </c:pt>
                <c:pt idx="327">
                  <c:v>16.3</c:v>
                </c:pt>
                <c:pt idx="328">
                  <c:v>15</c:v>
                </c:pt>
                <c:pt idx="329">
                  <c:v>8.6</c:v>
                </c:pt>
                <c:pt idx="330">
                  <c:v>7.7</c:v>
                </c:pt>
                <c:pt idx="331">
                  <c:v>5.0999999999999996</c:v>
                </c:pt>
                <c:pt idx="332">
                  <c:v>7.4</c:v>
                </c:pt>
                <c:pt idx="333">
                  <c:v>11.8</c:v>
                </c:pt>
                <c:pt idx="334">
                  <c:v>15.7</c:v>
                </c:pt>
                <c:pt idx="335">
                  <c:v>13.8</c:v>
                </c:pt>
                <c:pt idx="336">
                  <c:v>16.100000000000001</c:v>
                </c:pt>
                <c:pt idx="337">
                  <c:v>16.5</c:v>
                </c:pt>
                <c:pt idx="338">
                  <c:v>13.9</c:v>
                </c:pt>
                <c:pt idx="339">
                  <c:v>12.7</c:v>
                </c:pt>
                <c:pt idx="340">
                  <c:v>13.6</c:v>
                </c:pt>
                <c:pt idx="341">
                  <c:v>12.9</c:v>
                </c:pt>
                <c:pt idx="342">
                  <c:v>11.1</c:v>
                </c:pt>
                <c:pt idx="343">
                  <c:v>11.4</c:v>
                </c:pt>
                <c:pt idx="344">
                  <c:v>11.1</c:v>
                </c:pt>
                <c:pt idx="345">
                  <c:v>12.3</c:v>
                </c:pt>
                <c:pt idx="346">
                  <c:v>7</c:v>
                </c:pt>
                <c:pt idx="347">
                  <c:v>1.7</c:v>
                </c:pt>
                <c:pt idx="348">
                  <c:v>0.1</c:v>
                </c:pt>
                <c:pt idx="349">
                  <c:v>-0.7</c:v>
                </c:pt>
                <c:pt idx="350">
                  <c:v>1.5</c:v>
                </c:pt>
                <c:pt idx="351">
                  <c:v>5.9</c:v>
                </c:pt>
                <c:pt idx="352">
                  <c:v>12</c:v>
                </c:pt>
                <c:pt idx="353">
                  <c:v>12.6</c:v>
                </c:pt>
                <c:pt idx="354">
                  <c:v>12.3</c:v>
                </c:pt>
                <c:pt idx="355">
                  <c:v>12.2</c:v>
                </c:pt>
                <c:pt idx="356">
                  <c:v>6</c:v>
                </c:pt>
                <c:pt idx="357">
                  <c:v>6.9</c:v>
                </c:pt>
                <c:pt idx="358">
                  <c:v>6.7</c:v>
                </c:pt>
                <c:pt idx="359">
                  <c:v>10.5</c:v>
                </c:pt>
                <c:pt idx="360">
                  <c:v>13</c:v>
                </c:pt>
                <c:pt idx="361">
                  <c:v>12.6</c:v>
                </c:pt>
                <c:pt idx="362">
                  <c:v>8.6999999999999993</c:v>
                </c:pt>
                <c:pt idx="363">
                  <c:v>4.7</c:v>
                </c:pt>
                <c:pt idx="364">
                  <c:v>0.1</c:v>
                </c:pt>
                <c:pt idx="365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KNMI!$O$3</c:f>
              <c:strCache>
                <c:ptCount val="1"/>
                <c:pt idx="0">
                  <c:v>temp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KNMI!$O$4:$O$369</c:f>
              <c:numCache>
                <c:formatCode>General</c:formatCode>
                <c:ptCount val="366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13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13</c:v>
                </c:pt>
                <c:pt idx="41">
                  <c:v>13</c:v>
                </c:pt>
                <c:pt idx="42">
                  <c:v>13</c:v>
                </c:pt>
                <c:pt idx="43">
                  <c:v>13</c:v>
                </c:pt>
                <c:pt idx="44">
                  <c:v>13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13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13</c:v>
                </c:pt>
                <c:pt idx="58">
                  <c:v>13</c:v>
                </c:pt>
                <c:pt idx="59">
                  <c:v>13</c:v>
                </c:pt>
                <c:pt idx="60">
                  <c:v>13</c:v>
                </c:pt>
                <c:pt idx="61">
                  <c:v>13</c:v>
                </c:pt>
                <c:pt idx="62">
                  <c:v>13</c:v>
                </c:pt>
                <c:pt idx="63">
                  <c:v>13</c:v>
                </c:pt>
                <c:pt idx="64">
                  <c:v>13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13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13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13</c:v>
                </c:pt>
                <c:pt idx="91">
                  <c:v>13</c:v>
                </c:pt>
                <c:pt idx="92">
                  <c:v>13</c:v>
                </c:pt>
                <c:pt idx="93">
                  <c:v>13</c:v>
                </c:pt>
                <c:pt idx="94">
                  <c:v>13</c:v>
                </c:pt>
                <c:pt idx="95">
                  <c:v>13</c:v>
                </c:pt>
                <c:pt idx="96">
                  <c:v>13</c:v>
                </c:pt>
                <c:pt idx="97">
                  <c:v>13</c:v>
                </c:pt>
                <c:pt idx="98">
                  <c:v>13</c:v>
                </c:pt>
                <c:pt idx="99">
                  <c:v>13</c:v>
                </c:pt>
                <c:pt idx="100">
                  <c:v>13</c:v>
                </c:pt>
                <c:pt idx="101">
                  <c:v>13</c:v>
                </c:pt>
                <c:pt idx="102">
                  <c:v>13</c:v>
                </c:pt>
                <c:pt idx="103">
                  <c:v>13</c:v>
                </c:pt>
                <c:pt idx="104">
                  <c:v>13</c:v>
                </c:pt>
                <c:pt idx="105">
                  <c:v>13</c:v>
                </c:pt>
                <c:pt idx="106">
                  <c:v>13</c:v>
                </c:pt>
                <c:pt idx="107">
                  <c:v>13</c:v>
                </c:pt>
                <c:pt idx="108">
                  <c:v>13</c:v>
                </c:pt>
                <c:pt idx="109">
                  <c:v>13</c:v>
                </c:pt>
                <c:pt idx="110">
                  <c:v>13</c:v>
                </c:pt>
                <c:pt idx="111">
                  <c:v>13</c:v>
                </c:pt>
                <c:pt idx="112">
                  <c:v>13</c:v>
                </c:pt>
                <c:pt idx="113">
                  <c:v>13</c:v>
                </c:pt>
                <c:pt idx="114">
                  <c:v>13</c:v>
                </c:pt>
                <c:pt idx="115">
                  <c:v>13</c:v>
                </c:pt>
                <c:pt idx="116">
                  <c:v>13</c:v>
                </c:pt>
                <c:pt idx="117">
                  <c:v>13</c:v>
                </c:pt>
                <c:pt idx="118">
                  <c:v>13</c:v>
                </c:pt>
                <c:pt idx="119">
                  <c:v>13</c:v>
                </c:pt>
                <c:pt idx="120">
                  <c:v>13</c:v>
                </c:pt>
                <c:pt idx="121">
                  <c:v>13</c:v>
                </c:pt>
                <c:pt idx="122">
                  <c:v>13</c:v>
                </c:pt>
                <c:pt idx="123">
                  <c:v>13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13</c:v>
                </c:pt>
                <c:pt idx="128">
                  <c:v>13</c:v>
                </c:pt>
                <c:pt idx="129">
                  <c:v>13</c:v>
                </c:pt>
                <c:pt idx="130">
                  <c:v>13</c:v>
                </c:pt>
                <c:pt idx="131">
                  <c:v>13</c:v>
                </c:pt>
                <c:pt idx="132">
                  <c:v>13</c:v>
                </c:pt>
                <c:pt idx="133">
                  <c:v>13</c:v>
                </c:pt>
                <c:pt idx="134">
                  <c:v>13</c:v>
                </c:pt>
                <c:pt idx="135">
                  <c:v>13</c:v>
                </c:pt>
                <c:pt idx="136">
                  <c:v>13</c:v>
                </c:pt>
                <c:pt idx="137">
                  <c:v>13</c:v>
                </c:pt>
                <c:pt idx="138">
                  <c:v>13</c:v>
                </c:pt>
                <c:pt idx="139">
                  <c:v>13</c:v>
                </c:pt>
                <c:pt idx="140">
                  <c:v>13</c:v>
                </c:pt>
                <c:pt idx="141">
                  <c:v>13</c:v>
                </c:pt>
                <c:pt idx="142">
                  <c:v>13</c:v>
                </c:pt>
                <c:pt idx="143">
                  <c:v>13</c:v>
                </c:pt>
                <c:pt idx="144">
                  <c:v>13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13</c:v>
                </c:pt>
                <c:pt idx="158">
                  <c:v>13</c:v>
                </c:pt>
                <c:pt idx="159">
                  <c:v>13</c:v>
                </c:pt>
                <c:pt idx="160">
                  <c:v>13</c:v>
                </c:pt>
                <c:pt idx="161">
                  <c:v>13</c:v>
                </c:pt>
                <c:pt idx="162">
                  <c:v>13</c:v>
                </c:pt>
                <c:pt idx="163">
                  <c:v>13</c:v>
                </c:pt>
                <c:pt idx="164">
                  <c:v>13</c:v>
                </c:pt>
                <c:pt idx="165">
                  <c:v>13</c:v>
                </c:pt>
                <c:pt idx="166">
                  <c:v>13</c:v>
                </c:pt>
                <c:pt idx="167">
                  <c:v>13</c:v>
                </c:pt>
                <c:pt idx="168">
                  <c:v>13</c:v>
                </c:pt>
                <c:pt idx="169">
                  <c:v>13</c:v>
                </c:pt>
                <c:pt idx="170">
                  <c:v>13</c:v>
                </c:pt>
                <c:pt idx="171">
                  <c:v>13</c:v>
                </c:pt>
                <c:pt idx="172">
                  <c:v>13</c:v>
                </c:pt>
                <c:pt idx="173">
                  <c:v>13</c:v>
                </c:pt>
                <c:pt idx="174">
                  <c:v>13</c:v>
                </c:pt>
                <c:pt idx="175">
                  <c:v>13</c:v>
                </c:pt>
                <c:pt idx="176">
                  <c:v>13</c:v>
                </c:pt>
                <c:pt idx="177">
                  <c:v>13</c:v>
                </c:pt>
                <c:pt idx="178">
                  <c:v>13</c:v>
                </c:pt>
                <c:pt idx="179">
                  <c:v>13</c:v>
                </c:pt>
                <c:pt idx="180">
                  <c:v>13</c:v>
                </c:pt>
                <c:pt idx="181">
                  <c:v>13</c:v>
                </c:pt>
                <c:pt idx="182">
                  <c:v>13</c:v>
                </c:pt>
                <c:pt idx="183">
                  <c:v>13</c:v>
                </c:pt>
                <c:pt idx="184">
                  <c:v>13</c:v>
                </c:pt>
                <c:pt idx="185">
                  <c:v>13</c:v>
                </c:pt>
                <c:pt idx="186">
                  <c:v>13</c:v>
                </c:pt>
                <c:pt idx="187">
                  <c:v>13</c:v>
                </c:pt>
                <c:pt idx="188">
                  <c:v>13</c:v>
                </c:pt>
                <c:pt idx="189">
                  <c:v>13</c:v>
                </c:pt>
                <c:pt idx="190">
                  <c:v>13</c:v>
                </c:pt>
                <c:pt idx="191">
                  <c:v>13</c:v>
                </c:pt>
                <c:pt idx="192">
                  <c:v>13</c:v>
                </c:pt>
                <c:pt idx="193">
                  <c:v>13</c:v>
                </c:pt>
                <c:pt idx="194">
                  <c:v>13</c:v>
                </c:pt>
                <c:pt idx="195">
                  <c:v>13</c:v>
                </c:pt>
                <c:pt idx="196">
                  <c:v>13</c:v>
                </c:pt>
                <c:pt idx="197">
                  <c:v>13</c:v>
                </c:pt>
                <c:pt idx="198">
                  <c:v>13</c:v>
                </c:pt>
                <c:pt idx="199">
                  <c:v>13</c:v>
                </c:pt>
                <c:pt idx="200">
                  <c:v>13</c:v>
                </c:pt>
                <c:pt idx="201">
                  <c:v>13</c:v>
                </c:pt>
                <c:pt idx="202">
                  <c:v>13</c:v>
                </c:pt>
                <c:pt idx="203">
                  <c:v>13</c:v>
                </c:pt>
                <c:pt idx="204">
                  <c:v>13</c:v>
                </c:pt>
                <c:pt idx="205">
                  <c:v>13</c:v>
                </c:pt>
                <c:pt idx="206">
                  <c:v>13</c:v>
                </c:pt>
                <c:pt idx="207">
                  <c:v>13</c:v>
                </c:pt>
                <c:pt idx="208">
                  <c:v>13</c:v>
                </c:pt>
                <c:pt idx="209">
                  <c:v>13</c:v>
                </c:pt>
                <c:pt idx="210">
                  <c:v>13</c:v>
                </c:pt>
                <c:pt idx="211">
                  <c:v>13</c:v>
                </c:pt>
                <c:pt idx="212">
                  <c:v>13</c:v>
                </c:pt>
                <c:pt idx="213">
                  <c:v>13</c:v>
                </c:pt>
                <c:pt idx="214">
                  <c:v>13</c:v>
                </c:pt>
                <c:pt idx="215">
                  <c:v>13</c:v>
                </c:pt>
                <c:pt idx="216">
                  <c:v>13</c:v>
                </c:pt>
                <c:pt idx="217">
                  <c:v>13</c:v>
                </c:pt>
                <c:pt idx="218">
                  <c:v>13</c:v>
                </c:pt>
                <c:pt idx="219">
                  <c:v>13</c:v>
                </c:pt>
                <c:pt idx="220">
                  <c:v>13</c:v>
                </c:pt>
                <c:pt idx="221">
                  <c:v>13</c:v>
                </c:pt>
                <c:pt idx="222">
                  <c:v>13</c:v>
                </c:pt>
                <c:pt idx="223">
                  <c:v>13</c:v>
                </c:pt>
                <c:pt idx="224">
                  <c:v>13</c:v>
                </c:pt>
                <c:pt idx="225">
                  <c:v>13</c:v>
                </c:pt>
                <c:pt idx="226">
                  <c:v>13</c:v>
                </c:pt>
                <c:pt idx="227">
                  <c:v>13</c:v>
                </c:pt>
                <c:pt idx="228">
                  <c:v>13</c:v>
                </c:pt>
                <c:pt idx="229">
                  <c:v>13</c:v>
                </c:pt>
                <c:pt idx="230">
                  <c:v>13</c:v>
                </c:pt>
                <c:pt idx="231">
                  <c:v>13</c:v>
                </c:pt>
                <c:pt idx="232">
                  <c:v>13</c:v>
                </c:pt>
                <c:pt idx="233">
                  <c:v>13</c:v>
                </c:pt>
                <c:pt idx="234">
                  <c:v>13</c:v>
                </c:pt>
                <c:pt idx="235">
                  <c:v>13</c:v>
                </c:pt>
                <c:pt idx="236">
                  <c:v>13</c:v>
                </c:pt>
                <c:pt idx="237">
                  <c:v>13</c:v>
                </c:pt>
                <c:pt idx="238">
                  <c:v>13</c:v>
                </c:pt>
                <c:pt idx="239">
                  <c:v>13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13</c:v>
                </c:pt>
                <c:pt idx="261">
                  <c:v>13</c:v>
                </c:pt>
                <c:pt idx="262">
                  <c:v>13</c:v>
                </c:pt>
                <c:pt idx="263">
                  <c:v>13</c:v>
                </c:pt>
                <c:pt idx="264">
                  <c:v>13</c:v>
                </c:pt>
                <c:pt idx="265">
                  <c:v>13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</c:v>
                </c:pt>
                <c:pt idx="273">
                  <c:v>13</c:v>
                </c:pt>
                <c:pt idx="274">
                  <c:v>13</c:v>
                </c:pt>
                <c:pt idx="275">
                  <c:v>13</c:v>
                </c:pt>
                <c:pt idx="276">
                  <c:v>13</c:v>
                </c:pt>
                <c:pt idx="277">
                  <c:v>13</c:v>
                </c:pt>
                <c:pt idx="278">
                  <c:v>13</c:v>
                </c:pt>
                <c:pt idx="279">
                  <c:v>13</c:v>
                </c:pt>
                <c:pt idx="280">
                  <c:v>13</c:v>
                </c:pt>
                <c:pt idx="281">
                  <c:v>13</c:v>
                </c:pt>
                <c:pt idx="282">
                  <c:v>13</c:v>
                </c:pt>
                <c:pt idx="283">
                  <c:v>13</c:v>
                </c:pt>
                <c:pt idx="284">
                  <c:v>13</c:v>
                </c:pt>
                <c:pt idx="285">
                  <c:v>13</c:v>
                </c:pt>
                <c:pt idx="286">
                  <c:v>13</c:v>
                </c:pt>
                <c:pt idx="287">
                  <c:v>13</c:v>
                </c:pt>
                <c:pt idx="288">
                  <c:v>13</c:v>
                </c:pt>
                <c:pt idx="289">
                  <c:v>13</c:v>
                </c:pt>
                <c:pt idx="290">
                  <c:v>13</c:v>
                </c:pt>
                <c:pt idx="291">
                  <c:v>13</c:v>
                </c:pt>
                <c:pt idx="292">
                  <c:v>13</c:v>
                </c:pt>
                <c:pt idx="293">
                  <c:v>13</c:v>
                </c:pt>
                <c:pt idx="294">
                  <c:v>13</c:v>
                </c:pt>
                <c:pt idx="295">
                  <c:v>13</c:v>
                </c:pt>
                <c:pt idx="296">
                  <c:v>13</c:v>
                </c:pt>
                <c:pt idx="297">
                  <c:v>13</c:v>
                </c:pt>
                <c:pt idx="298">
                  <c:v>13</c:v>
                </c:pt>
                <c:pt idx="299">
                  <c:v>13</c:v>
                </c:pt>
                <c:pt idx="300">
                  <c:v>13</c:v>
                </c:pt>
                <c:pt idx="301">
                  <c:v>13</c:v>
                </c:pt>
                <c:pt idx="302">
                  <c:v>13</c:v>
                </c:pt>
                <c:pt idx="303">
                  <c:v>13</c:v>
                </c:pt>
                <c:pt idx="304">
                  <c:v>13</c:v>
                </c:pt>
                <c:pt idx="305">
                  <c:v>13</c:v>
                </c:pt>
                <c:pt idx="306">
                  <c:v>13</c:v>
                </c:pt>
                <c:pt idx="307">
                  <c:v>13</c:v>
                </c:pt>
                <c:pt idx="308">
                  <c:v>13</c:v>
                </c:pt>
                <c:pt idx="309">
                  <c:v>13</c:v>
                </c:pt>
                <c:pt idx="310">
                  <c:v>13</c:v>
                </c:pt>
                <c:pt idx="311">
                  <c:v>13</c:v>
                </c:pt>
                <c:pt idx="312">
                  <c:v>13</c:v>
                </c:pt>
                <c:pt idx="313">
                  <c:v>13</c:v>
                </c:pt>
                <c:pt idx="314">
                  <c:v>13</c:v>
                </c:pt>
                <c:pt idx="315">
                  <c:v>13</c:v>
                </c:pt>
                <c:pt idx="316">
                  <c:v>13</c:v>
                </c:pt>
                <c:pt idx="317">
                  <c:v>13</c:v>
                </c:pt>
                <c:pt idx="318">
                  <c:v>13</c:v>
                </c:pt>
                <c:pt idx="319">
                  <c:v>13</c:v>
                </c:pt>
                <c:pt idx="320">
                  <c:v>13</c:v>
                </c:pt>
                <c:pt idx="321">
                  <c:v>13</c:v>
                </c:pt>
                <c:pt idx="322">
                  <c:v>13</c:v>
                </c:pt>
                <c:pt idx="323">
                  <c:v>13</c:v>
                </c:pt>
                <c:pt idx="324">
                  <c:v>13</c:v>
                </c:pt>
                <c:pt idx="325">
                  <c:v>13</c:v>
                </c:pt>
                <c:pt idx="326">
                  <c:v>13</c:v>
                </c:pt>
                <c:pt idx="327">
                  <c:v>13</c:v>
                </c:pt>
                <c:pt idx="328">
                  <c:v>13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13</c:v>
                </c:pt>
                <c:pt idx="337">
                  <c:v>13</c:v>
                </c:pt>
                <c:pt idx="338">
                  <c:v>13</c:v>
                </c:pt>
                <c:pt idx="339">
                  <c:v>13</c:v>
                </c:pt>
                <c:pt idx="340">
                  <c:v>13</c:v>
                </c:pt>
                <c:pt idx="341">
                  <c:v>13</c:v>
                </c:pt>
                <c:pt idx="342">
                  <c:v>13</c:v>
                </c:pt>
                <c:pt idx="343">
                  <c:v>13</c:v>
                </c:pt>
                <c:pt idx="344">
                  <c:v>13</c:v>
                </c:pt>
                <c:pt idx="345">
                  <c:v>13</c:v>
                </c:pt>
                <c:pt idx="346">
                  <c:v>13</c:v>
                </c:pt>
                <c:pt idx="347">
                  <c:v>13</c:v>
                </c:pt>
                <c:pt idx="348">
                  <c:v>13</c:v>
                </c:pt>
                <c:pt idx="349">
                  <c:v>13</c:v>
                </c:pt>
                <c:pt idx="350">
                  <c:v>13</c:v>
                </c:pt>
                <c:pt idx="351">
                  <c:v>13</c:v>
                </c:pt>
                <c:pt idx="352">
                  <c:v>13</c:v>
                </c:pt>
                <c:pt idx="353">
                  <c:v>13</c:v>
                </c:pt>
                <c:pt idx="354">
                  <c:v>13</c:v>
                </c:pt>
                <c:pt idx="355">
                  <c:v>13</c:v>
                </c:pt>
                <c:pt idx="356">
                  <c:v>13</c:v>
                </c:pt>
                <c:pt idx="357">
                  <c:v>13</c:v>
                </c:pt>
                <c:pt idx="358">
                  <c:v>13</c:v>
                </c:pt>
                <c:pt idx="359">
                  <c:v>13</c:v>
                </c:pt>
                <c:pt idx="360">
                  <c:v>13</c:v>
                </c:pt>
                <c:pt idx="361">
                  <c:v>13</c:v>
                </c:pt>
                <c:pt idx="362">
                  <c:v>13</c:v>
                </c:pt>
                <c:pt idx="363">
                  <c:v>13</c:v>
                </c:pt>
                <c:pt idx="364">
                  <c:v>13</c:v>
                </c:pt>
                <c:pt idx="365">
                  <c:v>13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KNMI!$P$2</c:f>
              <c:strCache>
                <c:ptCount val="1"/>
                <c:pt idx="0">
                  <c:v>vorst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KNMI!$P$4:$P$369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KNMI!$Q$2</c:f>
              <c:strCache>
                <c:ptCount val="1"/>
                <c:pt idx="0">
                  <c:v>tijdvak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KNMI!$Q$4:$Q$369</c:f>
              <c:numCache>
                <c:formatCode>General</c:formatCode>
                <c:ptCount val="366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  <c:pt idx="11">
                  <c:v>-100</c:v>
                </c:pt>
                <c:pt idx="12">
                  <c:v>-100</c:v>
                </c:pt>
                <c:pt idx="13">
                  <c:v>-100</c:v>
                </c:pt>
                <c:pt idx="14">
                  <c:v>-100</c:v>
                </c:pt>
                <c:pt idx="15">
                  <c:v>-100</c:v>
                </c:pt>
                <c:pt idx="16">
                  <c:v>-100</c:v>
                </c:pt>
                <c:pt idx="17">
                  <c:v>-100</c:v>
                </c:pt>
                <c:pt idx="18">
                  <c:v>-100</c:v>
                </c:pt>
                <c:pt idx="19">
                  <c:v>-100</c:v>
                </c:pt>
                <c:pt idx="20">
                  <c:v>-100</c:v>
                </c:pt>
                <c:pt idx="21">
                  <c:v>-100</c:v>
                </c:pt>
                <c:pt idx="22">
                  <c:v>-100</c:v>
                </c:pt>
                <c:pt idx="23">
                  <c:v>-100</c:v>
                </c:pt>
                <c:pt idx="24">
                  <c:v>-100</c:v>
                </c:pt>
                <c:pt idx="25">
                  <c:v>-100</c:v>
                </c:pt>
                <c:pt idx="26">
                  <c:v>-100</c:v>
                </c:pt>
                <c:pt idx="27">
                  <c:v>-100</c:v>
                </c:pt>
                <c:pt idx="28">
                  <c:v>-100</c:v>
                </c:pt>
                <c:pt idx="29">
                  <c:v>-100</c:v>
                </c:pt>
                <c:pt idx="30">
                  <c:v>-100</c:v>
                </c:pt>
                <c:pt idx="31">
                  <c:v>-100</c:v>
                </c:pt>
                <c:pt idx="32">
                  <c:v>-100</c:v>
                </c:pt>
                <c:pt idx="33">
                  <c:v>-100</c:v>
                </c:pt>
                <c:pt idx="34">
                  <c:v>-100</c:v>
                </c:pt>
                <c:pt idx="35">
                  <c:v>-100</c:v>
                </c:pt>
                <c:pt idx="36">
                  <c:v>-100</c:v>
                </c:pt>
                <c:pt idx="37">
                  <c:v>-100</c:v>
                </c:pt>
                <c:pt idx="38">
                  <c:v>-100</c:v>
                </c:pt>
                <c:pt idx="39">
                  <c:v>-100</c:v>
                </c:pt>
                <c:pt idx="40">
                  <c:v>-100</c:v>
                </c:pt>
                <c:pt idx="41">
                  <c:v>-100</c:v>
                </c:pt>
                <c:pt idx="42">
                  <c:v>-100</c:v>
                </c:pt>
                <c:pt idx="43">
                  <c:v>-100</c:v>
                </c:pt>
                <c:pt idx="44">
                  <c:v>-100</c:v>
                </c:pt>
                <c:pt idx="45">
                  <c:v>-100</c:v>
                </c:pt>
                <c:pt idx="46">
                  <c:v>-100</c:v>
                </c:pt>
                <c:pt idx="47">
                  <c:v>-100</c:v>
                </c:pt>
                <c:pt idx="48">
                  <c:v>-100</c:v>
                </c:pt>
                <c:pt idx="49">
                  <c:v>-100</c:v>
                </c:pt>
                <c:pt idx="50">
                  <c:v>-100</c:v>
                </c:pt>
                <c:pt idx="51">
                  <c:v>-100</c:v>
                </c:pt>
                <c:pt idx="52">
                  <c:v>-100</c:v>
                </c:pt>
                <c:pt idx="53">
                  <c:v>-100</c:v>
                </c:pt>
                <c:pt idx="54">
                  <c:v>-100</c:v>
                </c:pt>
                <c:pt idx="55">
                  <c:v>-100</c:v>
                </c:pt>
                <c:pt idx="56">
                  <c:v>-100</c:v>
                </c:pt>
                <c:pt idx="57">
                  <c:v>-100</c:v>
                </c:pt>
                <c:pt idx="58">
                  <c:v>-100</c:v>
                </c:pt>
                <c:pt idx="59">
                  <c:v>-100</c:v>
                </c:pt>
                <c:pt idx="60">
                  <c:v>-100</c:v>
                </c:pt>
                <c:pt idx="61">
                  <c:v>-100</c:v>
                </c:pt>
                <c:pt idx="62">
                  <c:v>-100</c:v>
                </c:pt>
                <c:pt idx="63">
                  <c:v>-100</c:v>
                </c:pt>
                <c:pt idx="64">
                  <c:v>-100</c:v>
                </c:pt>
                <c:pt idx="65">
                  <c:v>-100</c:v>
                </c:pt>
                <c:pt idx="66">
                  <c:v>-100</c:v>
                </c:pt>
                <c:pt idx="67">
                  <c:v>-100</c:v>
                </c:pt>
                <c:pt idx="68">
                  <c:v>-100</c:v>
                </c:pt>
                <c:pt idx="69">
                  <c:v>-100</c:v>
                </c:pt>
                <c:pt idx="70">
                  <c:v>-100</c:v>
                </c:pt>
                <c:pt idx="71">
                  <c:v>-100</c:v>
                </c:pt>
                <c:pt idx="72">
                  <c:v>-100</c:v>
                </c:pt>
                <c:pt idx="73">
                  <c:v>-100</c:v>
                </c:pt>
                <c:pt idx="74">
                  <c:v>-100</c:v>
                </c:pt>
                <c:pt idx="75">
                  <c:v>-100</c:v>
                </c:pt>
                <c:pt idx="76">
                  <c:v>-100</c:v>
                </c:pt>
                <c:pt idx="77">
                  <c:v>-100</c:v>
                </c:pt>
                <c:pt idx="78">
                  <c:v>-100</c:v>
                </c:pt>
                <c:pt idx="79">
                  <c:v>-100</c:v>
                </c:pt>
                <c:pt idx="80">
                  <c:v>-100</c:v>
                </c:pt>
                <c:pt idx="81">
                  <c:v>-100</c:v>
                </c:pt>
                <c:pt idx="82">
                  <c:v>-100</c:v>
                </c:pt>
                <c:pt idx="83">
                  <c:v>-100</c:v>
                </c:pt>
                <c:pt idx="84">
                  <c:v>-100</c:v>
                </c:pt>
                <c:pt idx="85">
                  <c:v>-100</c:v>
                </c:pt>
                <c:pt idx="86">
                  <c:v>-100</c:v>
                </c:pt>
                <c:pt idx="87">
                  <c:v>-100</c:v>
                </c:pt>
                <c:pt idx="88">
                  <c:v>-100</c:v>
                </c:pt>
                <c:pt idx="89">
                  <c:v>-100</c:v>
                </c:pt>
                <c:pt idx="90">
                  <c:v>-100</c:v>
                </c:pt>
                <c:pt idx="91">
                  <c:v>-100</c:v>
                </c:pt>
                <c:pt idx="92">
                  <c:v>-100</c:v>
                </c:pt>
                <c:pt idx="93">
                  <c:v>-100</c:v>
                </c:pt>
                <c:pt idx="94">
                  <c:v>-100</c:v>
                </c:pt>
                <c:pt idx="95">
                  <c:v>-100</c:v>
                </c:pt>
                <c:pt idx="96">
                  <c:v>-100</c:v>
                </c:pt>
                <c:pt idx="97">
                  <c:v>-100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-100</c:v>
                </c:pt>
                <c:pt idx="102">
                  <c:v>-100</c:v>
                </c:pt>
                <c:pt idx="103">
                  <c:v>-100</c:v>
                </c:pt>
                <c:pt idx="104">
                  <c:v>-100</c:v>
                </c:pt>
                <c:pt idx="105">
                  <c:v>-100</c:v>
                </c:pt>
                <c:pt idx="106">
                  <c:v>-100</c:v>
                </c:pt>
                <c:pt idx="107">
                  <c:v>-100</c:v>
                </c:pt>
                <c:pt idx="108">
                  <c:v>-100</c:v>
                </c:pt>
                <c:pt idx="109">
                  <c:v>-100</c:v>
                </c:pt>
                <c:pt idx="110">
                  <c:v>-100</c:v>
                </c:pt>
                <c:pt idx="111">
                  <c:v>-100</c:v>
                </c:pt>
                <c:pt idx="112">
                  <c:v>-100</c:v>
                </c:pt>
                <c:pt idx="113">
                  <c:v>-100</c:v>
                </c:pt>
                <c:pt idx="114">
                  <c:v>-100</c:v>
                </c:pt>
                <c:pt idx="115">
                  <c:v>-100</c:v>
                </c:pt>
                <c:pt idx="116">
                  <c:v>-100</c:v>
                </c:pt>
                <c:pt idx="117">
                  <c:v>-100</c:v>
                </c:pt>
                <c:pt idx="118">
                  <c:v>-100</c:v>
                </c:pt>
                <c:pt idx="119">
                  <c:v>-100</c:v>
                </c:pt>
                <c:pt idx="120">
                  <c:v>-100</c:v>
                </c:pt>
                <c:pt idx="121">
                  <c:v>-100</c:v>
                </c:pt>
                <c:pt idx="122">
                  <c:v>-100</c:v>
                </c:pt>
                <c:pt idx="123">
                  <c:v>-100</c:v>
                </c:pt>
                <c:pt idx="124">
                  <c:v>-100</c:v>
                </c:pt>
                <c:pt idx="125">
                  <c:v>-100</c:v>
                </c:pt>
                <c:pt idx="126">
                  <c:v>-100</c:v>
                </c:pt>
                <c:pt idx="127">
                  <c:v>-100</c:v>
                </c:pt>
                <c:pt idx="128">
                  <c:v>-100</c:v>
                </c:pt>
                <c:pt idx="129">
                  <c:v>-100</c:v>
                </c:pt>
                <c:pt idx="130">
                  <c:v>-100</c:v>
                </c:pt>
                <c:pt idx="131">
                  <c:v>-100</c:v>
                </c:pt>
                <c:pt idx="132">
                  <c:v>-100</c:v>
                </c:pt>
                <c:pt idx="133">
                  <c:v>-100</c:v>
                </c:pt>
                <c:pt idx="134">
                  <c:v>-100</c:v>
                </c:pt>
                <c:pt idx="135">
                  <c:v>-100</c:v>
                </c:pt>
                <c:pt idx="136">
                  <c:v>-100</c:v>
                </c:pt>
                <c:pt idx="137">
                  <c:v>-100</c:v>
                </c:pt>
                <c:pt idx="138">
                  <c:v>-100</c:v>
                </c:pt>
                <c:pt idx="139">
                  <c:v>-100</c:v>
                </c:pt>
                <c:pt idx="140">
                  <c:v>-100</c:v>
                </c:pt>
                <c:pt idx="141">
                  <c:v>-100</c:v>
                </c:pt>
                <c:pt idx="142">
                  <c:v>-100</c:v>
                </c:pt>
                <c:pt idx="143">
                  <c:v>-100</c:v>
                </c:pt>
                <c:pt idx="144">
                  <c:v>-100</c:v>
                </c:pt>
                <c:pt idx="145">
                  <c:v>-100</c:v>
                </c:pt>
                <c:pt idx="146">
                  <c:v>-100</c:v>
                </c:pt>
                <c:pt idx="147">
                  <c:v>-100</c:v>
                </c:pt>
                <c:pt idx="148">
                  <c:v>-100</c:v>
                </c:pt>
                <c:pt idx="149">
                  <c:v>-100</c:v>
                </c:pt>
                <c:pt idx="150">
                  <c:v>-100</c:v>
                </c:pt>
                <c:pt idx="151">
                  <c:v>-100</c:v>
                </c:pt>
                <c:pt idx="152">
                  <c:v>-100</c:v>
                </c:pt>
                <c:pt idx="153">
                  <c:v>-100</c:v>
                </c:pt>
                <c:pt idx="154">
                  <c:v>-100</c:v>
                </c:pt>
                <c:pt idx="155">
                  <c:v>-100</c:v>
                </c:pt>
                <c:pt idx="156">
                  <c:v>-100</c:v>
                </c:pt>
                <c:pt idx="157">
                  <c:v>-100</c:v>
                </c:pt>
                <c:pt idx="158">
                  <c:v>-100</c:v>
                </c:pt>
                <c:pt idx="159">
                  <c:v>-100</c:v>
                </c:pt>
                <c:pt idx="160">
                  <c:v>-100</c:v>
                </c:pt>
                <c:pt idx="161">
                  <c:v>-100</c:v>
                </c:pt>
                <c:pt idx="162">
                  <c:v>-100</c:v>
                </c:pt>
                <c:pt idx="163">
                  <c:v>-100</c:v>
                </c:pt>
                <c:pt idx="164">
                  <c:v>-100</c:v>
                </c:pt>
                <c:pt idx="165">
                  <c:v>-100</c:v>
                </c:pt>
                <c:pt idx="166">
                  <c:v>-100</c:v>
                </c:pt>
                <c:pt idx="167">
                  <c:v>-100</c:v>
                </c:pt>
                <c:pt idx="168">
                  <c:v>-100</c:v>
                </c:pt>
                <c:pt idx="169">
                  <c:v>-100</c:v>
                </c:pt>
                <c:pt idx="170">
                  <c:v>-100</c:v>
                </c:pt>
                <c:pt idx="171">
                  <c:v>-100</c:v>
                </c:pt>
                <c:pt idx="172">
                  <c:v>-100</c:v>
                </c:pt>
                <c:pt idx="173">
                  <c:v>-100</c:v>
                </c:pt>
                <c:pt idx="174">
                  <c:v>-100</c:v>
                </c:pt>
                <c:pt idx="175">
                  <c:v>-100</c:v>
                </c:pt>
                <c:pt idx="176">
                  <c:v>-100</c:v>
                </c:pt>
                <c:pt idx="177">
                  <c:v>-100</c:v>
                </c:pt>
                <c:pt idx="178">
                  <c:v>-100</c:v>
                </c:pt>
                <c:pt idx="179">
                  <c:v>-100</c:v>
                </c:pt>
                <c:pt idx="180">
                  <c:v>-100</c:v>
                </c:pt>
                <c:pt idx="181">
                  <c:v>-100</c:v>
                </c:pt>
                <c:pt idx="182">
                  <c:v>-100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8896"/>
        <c:axId val="473481280"/>
      </c:lineChart>
      <c:catAx>
        <c:axId val="475905760"/>
        <c:scaling>
          <c:orientation val="minMax"/>
        </c:scaling>
        <c:delete val="0"/>
        <c:axPos val="b"/>
        <c:numFmt formatCode="d\-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5908504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475908504"/>
        <c:scaling>
          <c:orientation val="minMax"/>
          <c:max val="3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 sz="1200">
                    <a:solidFill>
                      <a:srgbClr val="00B0F0"/>
                    </a:solidFill>
                  </a:rPr>
                  <a:t>regenval (mm) </a:t>
                </a:r>
                <a:r>
                  <a:rPr lang="nl-NL" sz="1200">
                    <a:solidFill>
                      <a:srgbClr val="FFFF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1.1030679076180628E-2"/>
              <c:y val="0.682033898305084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5905760"/>
        <c:crosses val="autoZero"/>
        <c:crossBetween val="between"/>
        <c:majorUnit val="5"/>
        <c:minorUnit val="1"/>
      </c:valAx>
      <c:catAx>
        <c:axId val="475908896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473481280"/>
        <c:crosses val="autoZero"/>
        <c:auto val="0"/>
        <c:lblAlgn val="ctr"/>
        <c:lblOffset val="100"/>
        <c:noMultiLvlLbl val="0"/>
      </c:catAx>
      <c:valAx>
        <c:axId val="473481280"/>
        <c:scaling>
          <c:orientation val="minMax"/>
          <c:max val="40"/>
          <c:min val="-2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2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 sz="1200"/>
                  <a:t>temperatuur (C)</a:t>
                </a:r>
              </a:p>
            </c:rich>
          </c:tx>
          <c:layout>
            <c:manualLayout>
              <c:xMode val="edge"/>
              <c:yMode val="edge"/>
              <c:x val="0.96932092381937263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5908896"/>
        <c:crosses val="max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 b="1" i="0" baseline="0">
                <a:effectLst/>
              </a:rPr>
              <a:t>Het weer in Eindhoven </a:t>
            </a:r>
            <a:endParaRPr lang="nl-NL" sz="1200">
              <a:effectLst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 b="1" i="0" baseline="0">
                <a:effectLst/>
              </a:rPr>
              <a:t>1 okt 2023 - 30 sept 2024</a:t>
            </a:r>
            <a:endParaRPr lang="nl-NL" sz="1200">
              <a:effectLst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 b="1" i="0" baseline="0">
                <a:effectLst/>
              </a:rPr>
              <a:t> volgens het KNMI</a:t>
            </a:r>
            <a:endParaRPr lang="nl-NL" sz="1200">
              <a:effectLst/>
            </a:endParaRPr>
          </a:p>
        </c:rich>
      </c:tx>
      <c:layout>
        <c:manualLayout>
          <c:xMode val="edge"/>
          <c:yMode val="edge"/>
          <c:x val="0.12926577042399173"/>
          <c:y val="4.9717514124293788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081695966907964E-2"/>
          <c:y val="1.4689265536723164E-2"/>
          <c:w val="0.86832126852809388"/>
          <c:h val="0.865273010365229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KNMI!$K$2</c:f>
              <c:strCache>
                <c:ptCount val="1"/>
                <c:pt idx="0">
                  <c:v>zon</c:v>
                </c:pt>
              </c:strCache>
            </c:strRef>
          </c:tx>
          <c:spPr>
            <a:solidFill>
              <a:srgbClr val="FFFF00"/>
            </a:solidFill>
            <a:ln w="6350">
              <a:solidFill>
                <a:srgbClr val="FFFF00"/>
              </a:solidFill>
              <a:prstDash val="solid"/>
            </a:ln>
          </c:spPr>
          <c:invertIfNegative val="0"/>
          <c:cat>
            <c:numRef>
              <c:f>KNMI!$C$4:$C$369</c:f>
              <c:numCache>
                <c:formatCode>d\-mmm\-yy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KNMI!$K$4:$K$369</c:f>
              <c:numCache>
                <c:formatCode>0.0</c:formatCode>
                <c:ptCount val="366"/>
                <c:pt idx="0">
                  <c:v>9.9</c:v>
                </c:pt>
                <c:pt idx="1">
                  <c:v>5.9</c:v>
                </c:pt>
                <c:pt idx="2">
                  <c:v>3.8</c:v>
                </c:pt>
                <c:pt idx="3">
                  <c:v>6.1</c:v>
                </c:pt>
                <c:pt idx="4">
                  <c:v>4.4000000000000004</c:v>
                </c:pt>
                <c:pt idx="5">
                  <c:v>8.1</c:v>
                </c:pt>
                <c:pt idx="6">
                  <c:v>8.3000000000000007</c:v>
                </c:pt>
                <c:pt idx="7">
                  <c:v>2.9</c:v>
                </c:pt>
                <c:pt idx="8">
                  <c:v>2.4</c:v>
                </c:pt>
                <c:pt idx="9">
                  <c:v>7.3</c:v>
                </c:pt>
                <c:pt idx="10">
                  <c:v>4.2</c:v>
                </c:pt>
                <c:pt idx="11">
                  <c:v>0</c:v>
                </c:pt>
                <c:pt idx="12">
                  <c:v>0.4</c:v>
                </c:pt>
                <c:pt idx="13">
                  <c:v>8.5</c:v>
                </c:pt>
                <c:pt idx="14">
                  <c:v>4.0999999999999996</c:v>
                </c:pt>
                <c:pt idx="15">
                  <c:v>6.1</c:v>
                </c:pt>
                <c:pt idx="16">
                  <c:v>7.7</c:v>
                </c:pt>
                <c:pt idx="17">
                  <c:v>3.1</c:v>
                </c:pt>
                <c:pt idx="18">
                  <c:v>2</c:v>
                </c:pt>
                <c:pt idx="19">
                  <c:v>0</c:v>
                </c:pt>
                <c:pt idx="20">
                  <c:v>3.3</c:v>
                </c:pt>
                <c:pt idx="21">
                  <c:v>2</c:v>
                </c:pt>
                <c:pt idx="22">
                  <c:v>3.1</c:v>
                </c:pt>
                <c:pt idx="23">
                  <c:v>3.9</c:v>
                </c:pt>
                <c:pt idx="24">
                  <c:v>0</c:v>
                </c:pt>
                <c:pt idx="25">
                  <c:v>1.4</c:v>
                </c:pt>
                <c:pt idx="26">
                  <c:v>1.5</c:v>
                </c:pt>
                <c:pt idx="27">
                  <c:v>3.6</c:v>
                </c:pt>
                <c:pt idx="28">
                  <c:v>3.6</c:v>
                </c:pt>
                <c:pt idx="29">
                  <c:v>0.2</c:v>
                </c:pt>
                <c:pt idx="30">
                  <c:v>2.4</c:v>
                </c:pt>
                <c:pt idx="31">
                  <c:v>1.4</c:v>
                </c:pt>
                <c:pt idx="32">
                  <c:v>4.8</c:v>
                </c:pt>
                <c:pt idx="33">
                  <c:v>3.6</c:v>
                </c:pt>
                <c:pt idx="34">
                  <c:v>2.2999999999999998</c:v>
                </c:pt>
                <c:pt idx="35">
                  <c:v>0.5</c:v>
                </c:pt>
                <c:pt idx="36">
                  <c:v>2.4</c:v>
                </c:pt>
                <c:pt idx="37">
                  <c:v>5.4</c:v>
                </c:pt>
                <c:pt idx="38">
                  <c:v>2</c:v>
                </c:pt>
                <c:pt idx="39">
                  <c:v>3.7</c:v>
                </c:pt>
                <c:pt idx="40">
                  <c:v>0.9</c:v>
                </c:pt>
                <c:pt idx="41">
                  <c:v>6.6</c:v>
                </c:pt>
                <c:pt idx="42">
                  <c:v>2</c:v>
                </c:pt>
                <c:pt idx="43">
                  <c:v>0.6</c:v>
                </c:pt>
                <c:pt idx="44">
                  <c:v>1.4</c:v>
                </c:pt>
                <c:pt idx="45">
                  <c:v>5.2</c:v>
                </c:pt>
                <c:pt idx="46">
                  <c:v>0</c:v>
                </c:pt>
                <c:pt idx="47">
                  <c:v>4.5</c:v>
                </c:pt>
                <c:pt idx="48">
                  <c:v>0</c:v>
                </c:pt>
                <c:pt idx="49">
                  <c:v>3.2</c:v>
                </c:pt>
                <c:pt idx="50">
                  <c:v>2.2999999999999998</c:v>
                </c:pt>
                <c:pt idx="51">
                  <c:v>0.2</c:v>
                </c:pt>
                <c:pt idx="52">
                  <c:v>0.9</c:v>
                </c:pt>
                <c:pt idx="53">
                  <c:v>0.2</c:v>
                </c:pt>
                <c:pt idx="54">
                  <c:v>2.6</c:v>
                </c:pt>
                <c:pt idx="55">
                  <c:v>3.3</c:v>
                </c:pt>
                <c:pt idx="56">
                  <c:v>0</c:v>
                </c:pt>
                <c:pt idx="57">
                  <c:v>0</c:v>
                </c:pt>
                <c:pt idx="58">
                  <c:v>6</c:v>
                </c:pt>
                <c:pt idx="59">
                  <c:v>1.1000000000000001</c:v>
                </c:pt>
                <c:pt idx="60">
                  <c:v>3.3</c:v>
                </c:pt>
                <c:pt idx="61">
                  <c:v>0</c:v>
                </c:pt>
                <c:pt idx="62">
                  <c:v>3.1</c:v>
                </c:pt>
                <c:pt idx="63">
                  <c:v>2.2999999999999998</c:v>
                </c:pt>
                <c:pt idx="64">
                  <c:v>0</c:v>
                </c:pt>
                <c:pt idx="65">
                  <c:v>0</c:v>
                </c:pt>
                <c:pt idx="66">
                  <c:v>4.4000000000000004</c:v>
                </c:pt>
                <c:pt idx="67">
                  <c:v>3</c:v>
                </c:pt>
                <c:pt idx="68">
                  <c:v>0</c:v>
                </c:pt>
                <c:pt idx="69">
                  <c:v>0</c:v>
                </c:pt>
                <c:pt idx="70">
                  <c:v>2.5</c:v>
                </c:pt>
                <c:pt idx="71">
                  <c:v>0.5</c:v>
                </c:pt>
                <c:pt idx="72">
                  <c:v>3.1</c:v>
                </c:pt>
                <c:pt idx="73">
                  <c:v>0.4</c:v>
                </c:pt>
                <c:pt idx="74">
                  <c:v>1.2</c:v>
                </c:pt>
                <c:pt idx="75">
                  <c:v>0</c:v>
                </c:pt>
                <c:pt idx="76">
                  <c:v>0.2</c:v>
                </c:pt>
                <c:pt idx="77">
                  <c:v>3.8</c:v>
                </c:pt>
                <c:pt idx="78">
                  <c:v>0.2</c:v>
                </c:pt>
                <c:pt idx="79">
                  <c:v>0</c:v>
                </c:pt>
                <c:pt idx="80">
                  <c:v>0.8</c:v>
                </c:pt>
                <c:pt idx="81">
                  <c:v>0.4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0</c:v>
                </c:pt>
                <c:pt idx="88">
                  <c:v>1.4</c:v>
                </c:pt>
                <c:pt idx="89">
                  <c:v>0.7</c:v>
                </c:pt>
                <c:pt idx="90">
                  <c:v>2.4</c:v>
                </c:pt>
                <c:pt idx="91">
                  <c:v>1.5</c:v>
                </c:pt>
                <c:pt idx="92">
                  <c:v>1.7</c:v>
                </c:pt>
                <c:pt idx="93">
                  <c:v>0</c:v>
                </c:pt>
                <c:pt idx="94">
                  <c:v>2.2000000000000002</c:v>
                </c:pt>
                <c:pt idx="95">
                  <c:v>1.8</c:v>
                </c:pt>
                <c:pt idx="96">
                  <c:v>0.2</c:v>
                </c:pt>
                <c:pt idx="97">
                  <c:v>0</c:v>
                </c:pt>
                <c:pt idx="98">
                  <c:v>0.7</c:v>
                </c:pt>
                <c:pt idx="99">
                  <c:v>3.1</c:v>
                </c:pt>
                <c:pt idx="100">
                  <c:v>6.7</c:v>
                </c:pt>
                <c:pt idx="101">
                  <c:v>6.7</c:v>
                </c:pt>
                <c:pt idx="102">
                  <c:v>6.2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1.5</c:v>
                </c:pt>
                <c:pt idx="107">
                  <c:v>5.5</c:v>
                </c:pt>
                <c:pt idx="108">
                  <c:v>0</c:v>
                </c:pt>
                <c:pt idx="109">
                  <c:v>7.1</c:v>
                </c:pt>
                <c:pt idx="110">
                  <c:v>7.3</c:v>
                </c:pt>
                <c:pt idx="111">
                  <c:v>4.0999999999999996</c:v>
                </c:pt>
                <c:pt idx="112">
                  <c:v>0.7</c:v>
                </c:pt>
                <c:pt idx="113">
                  <c:v>2</c:v>
                </c:pt>
                <c:pt idx="114">
                  <c:v>3.4</c:v>
                </c:pt>
                <c:pt idx="115">
                  <c:v>3.6</c:v>
                </c:pt>
                <c:pt idx="116">
                  <c:v>1.2</c:v>
                </c:pt>
                <c:pt idx="117">
                  <c:v>4.2</c:v>
                </c:pt>
                <c:pt idx="118">
                  <c:v>7</c:v>
                </c:pt>
                <c:pt idx="119">
                  <c:v>7.2</c:v>
                </c:pt>
                <c:pt idx="120">
                  <c:v>6</c:v>
                </c:pt>
                <c:pt idx="121">
                  <c:v>0.9</c:v>
                </c:pt>
                <c:pt idx="122">
                  <c:v>0.3</c:v>
                </c:pt>
                <c:pt idx="123">
                  <c:v>7.1</c:v>
                </c:pt>
                <c:pt idx="124">
                  <c:v>0</c:v>
                </c:pt>
                <c:pt idx="125">
                  <c:v>0</c:v>
                </c:pt>
                <c:pt idx="126">
                  <c:v>0.3</c:v>
                </c:pt>
                <c:pt idx="127">
                  <c:v>2.2000000000000002</c:v>
                </c:pt>
                <c:pt idx="128">
                  <c:v>0.2</c:v>
                </c:pt>
                <c:pt idx="129">
                  <c:v>0.5</c:v>
                </c:pt>
                <c:pt idx="130">
                  <c:v>0</c:v>
                </c:pt>
                <c:pt idx="131">
                  <c:v>0.2</c:v>
                </c:pt>
                <c:pt idx="132">
                  <c:v>1.7</c:v>
                </c:pt>
                <c:pt idx="133">
                  <c:v>0.3</c:v>
                </c:pt>
                <c:pt idx="134">
                  <c:v>4.3</c:v>
                </c:pt>
                <c:pt idx="135">
                  <c:v>5.0999999999999996</c:v>
                </c:pt>
                <c:pt idx="136">
                  <c:v>0</c:v>
                </c:pt>
                <c:pt idx="137">
                  <c:v>1.3</c:v>
                </c:pt>
                <c:pt idx="138">
                  <c:v>0.7</c:v>
                </c:pt>
                <c:pt idx="139">
                  <c:v>1.2</c:v>
                </c:pt>
                <c:pt idx="140">
                  <c:v>0</c:v>
                </c:pt>
                <c:pt idx="141">
                  <c:v>0.3</c:v>
                </c:pt>
                <c:pt idx="142">
                  <c:v>2.9</c:v>
                </c:pt>
                <c:pt idx="143">
                  <c:v>0.1</c:v>
                </c:pt>
                <c:pt idx="144">
                  <c:v>0.1</c:v>
                </c:pt>
                <c:pt idx="145">
                  <c:v>0.5</c:v>
                </c:pt>
                <c:pt idx="146">
                  <c:v>2.4</c:v>
                </c:pt>
                <c:pt idx="147">
                  <c:v>4.5</c:v>
                </c:pt>
                <c:pt idx="148">
                  <c:v>0.7</c:v>
                </c:pt>
                <c:pt idx="149">
                  <c:v>8.1999999999999993</c:v>
                </c:pt>
                <c:pt idx="150">
                  <c:v>1.5</c:v>
                </c:pt>
                <c:pt idx="151">
                  <c:v>0</c:v>
                </c:pt>
                <c:pt idx="152">
                  <c:v>3.2</c:v>
                </c:pt>
                <c:pt idx="153">
                  <c:v>7.8</c:v>
                </c:pt>
                <c:pt idx="154">
                  <c:v>4.5999999999999996</c:v>
                </c:pt>
                <c:pt idx="155">
                  <c:v>9.1</c:v>
                </c:pt>
                <c:pt idx="156">
                  <c:v>0.3</c:v>
                </c:pt>
                <c:pt idx="157">
                  <c:v>6</c:v>
                </c:pt>
                <c:pt idx="158">
                  <c:v>6</c:v>
                </c:pt>
                <c:pt idx="159">
                  <c:v>10.3</c:v>
                </c:pt>
                <c:pt idx="160">
                  <c:v>3.9</c:v>
                </c:pt>
                <c:pt idx="161">
                  <c:v>1</c:v>
                </c:pt>
                <c:pt idx="162">
                  <c:v>0</c:v>
                </c:pt>
                <c:pt idx="163">
                  <c:v>0.4</c:v>
                </c:pt>
                <c:pt idx="164">
                  <c:v>0</c:v>
                </c:pt>
                <c:pt idx="165">
                  <c:v>8.1</c:v>
                </c:pt>
                <c:pt idx="166">
                  <c:v>2.1</c:v>
                </c:pt>
                <c:pt idx="167">
                  <c:v>1.5</c:v>
                </c:pt>
                <c:pt idx="168">
                  <c:v>2</c:v>
                </c:pt>
                <c:pt idx="169">
                  <c:v>5.2</c:v>
                </c:pt>
                <c:pt idx="170">
                  <c:v>5.4</c:v>
                </c:pt>
                <c:pt idx="171">
                  <c:v>6.3</c:v>
                </c:pt>
                <c:pt idx="172">
                  <c:v>2.5</c:v>
                </c:pt>
                <c:pt idx="173">
                  <c:v>0</c:v>
                </c:pt>
                <c:pt idx="174">
                  <c:v>6.2</c:v>
                </c:pt>
                <c:pt idx="175">
                  <c:v>4</c:v>
                </c:pt>
                <c:pt idx="176">
                  <c:v>10.199999999999999</c:v>
                </c:pt>
                <c:pt idx="177">
                  <c:v>2.8</c:v>
                </c:pt>
                <c:pt idx="178">
                  <c:v>3.2</c:v>
                </c:pt>
                <c:pt idx="179">
                  <c:v>5.2</c:v>
                </c:pt>
                <c:pt idx="180">
                  <c:v>3.9</c:v>
                </c:pt>
                <c:pt idx="181">
                  <c:v>0.9</c:v>
                </c:pt>
                <c:pt idx="182">
                  <c:v>3.2</c:v>
                </c:pt>
                <c:pt idx="183">
                  <c:v>2.2999999999999998</c:v>
                </c:pt>
                <c:pt idx="184">
                  <c:v>0.9</c:v>
                </c:pt>
                <c:pt idx="185">
                  <c:v>2.5</c:v>
                </c:pt>
                <c:pt idx="186">
                  <c:v>2.7</c:v>
                </c:pt>
                <c:pt idx="187">
                  <c:v>2.9</c:v>
                </c:pt>
                <c:pt idx="188">
                  <c:v>7.8</c:v>
                </c:pt>
                <c:pt idx="189">
                  <c:v>6.2</c:v>
                </c:pt>
                <c:pt idx="190">
                  <c:v>6.8</c:v>
                </c:pt>
                <c:pt idx="191">
                  <c:v>4.2</c:v>
                </c:pt>
                <c:pt idx="192">
                  <c:v>11.2</c:v>
                </c:pt>
                <c:pt idx="193">
                  <c:v>0</c:v>
                </c:pt>
                <c:pt idx="194">
                  <c:v>3.6</c:v>
                </c:pt>
                <c:pt idx="195">
                  <c:v>10.5</c:v>
                </c:pt>
                <c:pt idx="196">
                  <c:v>6.9</c:v>
                </c:pt>
                <c:pt idx="197">
                  <c:v>3.9</c:v>
                </c:pt>
                <c:pt idx="198">
                  <c:v>3.7</c:v>
                </c:pt>
                <c:pt idx="199">
                  <c:v>5.9</c:v>
                </c:pt>
                <c:pt idx="200">
                  <c:v>8.5</c:v>
                </c:pt>
                <c:pt idx="201">
                  <c:v>5.3</c:v>
                </c:pt>
                <c:pt idx="202">
                  <c:v>5.8</c:v>
                </c:pt>
                <c:pt idx="203">
                  <c:v>6.3</c:v>
                </c:pt>
                <c:pt idx="204">
                  <c:v>7</c:v>
                </c:pt>
                <c:pt idx="205">
                  <c:v>9.1</c:v>
                </c:pt>
                <c:pt idx="206">
                  <c:v>7</c:v>
                </c:pt>
                <c:pt idx="207">
                  <c:v>0.7</c:v>
                </c:pt>
                <c:pt idx="208">
                  <c:v>1.3</c:v>
                </c:pt>
                <c:pt idx="209">
                  <c:v>2.4</c:v>
                </c:pt>
                <c:pt idx="210">
                  <c:v>4.4000000000000004</c:v>
                </c:pt>
                <c:pt idx="211">
                  <c:v>9.8000000000000007</c:v>
                </c:pt>
                <c:pt idx="212">
                  <c:v>5.8</c:v>
                </c:pt>
                <c:pt idx="213">
                  <c:v>10.8</c:v>
                </c:pt>
                <c:pt idx="214">
                  <c:v>7.7</c:v>
                </c:pt>
                <c:pt idx="215">
                  <c:v>2.2999999999999998</c:v>
                </c:pt>
                <c:pt idx="216">
                  <c:v>3.8</c:v>
                </c:pt>
                <c:pt idx="217">
                  <c:v>4.2</c:v>
                </c:pt>
                <c:pt idx="218">
                  <c:v>0.1</c:v>
                </c:pt>
                <c:pt idx="219">
                  <c:v>10</c:v>
                </c:pt>
                <c:pt idx="220">
                  <c:v>1.1000000000000001</c:v>
                </c:pt>
                <c:pt idx="221">
                  <c:v>10.199999999999999</c:v>
                </c:pt>
                <c:pt idx="222">
                  <c:v>11.7</c:v>
                </c:pt>
                <c:pt idx="223">
                  <c:v>12.4</c:v>
                </c:pt>
                <c:pt idx="224">
                  <c:v>12.6</c:v>
                </c:pt>
                <c:pt idx="225">
                  <c:v>9.4</c:v>
                </c:pt>
                <c:pt idx="226">
                  <c:v>9.1</c:v>
                </c:pt>
                <c:pt idx="227">
                  <c:v>2.2999999999999998</c:v>
                </c:pt>
                <c:pt idx="228">
                  <c:v>3.3</c:v>
                </c:pt>
                <c:pt idx="229">
                  <c:v>1.2</c:v>
                </c:pt>
                <c:pt idx="230">
                  <c:v>3.7</c:v>
                </c:pt>
                <c:pt idx="231">
                  <c:v>2.1</c:v>
                </c:pt>
                <c:pt idx="232">
                  <c:v>3.9</c:v>
                </c:pt>
                <c:pt idx="233">
                  <c:v>4.3</c:v>
                </c:pt>
                <c:pt idx="234">
                  <c:v>4.5</c:v>
                </c:pt>
                <c:pt idx="235">
                  <c:v>4.5999999999999996</c:v>
                </c:pt>
                <c:pt idx="236">
                  <c:v>0</c:v>
                </c:pt>
                <c:pt idx="237">
                  <c:v>4.2</c:v>
                </c:pt>
                <c:pt idx="238">
                  <c:v>4.5999999999999996</c:v>
                </c:pt>
                <c:pt idx="239">
                  <c:v>3.7</c:v>
                </c:pt>
                <c:pt idx="240">
                  <c:v>6.8</c:v>
                </c:pt>
                <c:pt idx="241">
                  <c:v>6.7</c:v>
                </c:pt>
                <c:pt idx="242">
                  <c:v>3.6</c:v>
                </c:pt>
                <c:pt idx="243">
                  <c:v>5.7</c:v>
                </c:pt>
                <c:pt idx="244">
                  <c:v>0</c:v>
                </c:pt>
                <c:pt idx="245">
                  <c:v>3.9</c:v>
                </c:pt>
                <c:pt idx="246">
                  <c:v>1.2</c:v>
                </c:pt>
                <c:pt idx="247">
                  <c:v>4.0999999999999996</c:v>
                </c:pt>
                <c:pt idx="248">
                  <c:v>10.6</c:v>
                </c:pt>
                <c:pt idx="249">
                  <c:v>6.1</c:v>
                </c:pt>
                <c:pt idx="250">
                  <c:v>12.4</c:v>
                </c:pt>
                <c:pt idx="251">
                  <c:v>8.3000000000000007</c:v>
                </c:pt>
                <c:pt idx="252">
                  <c:v>12.2</c:v>
                </c:pt>
                <c:pt idx="253">
                  <c:v>2.7</c:v>
                </c:pt>
                <c:pt idx="254">
                  <c:v>10.7</c:v>
                </c:pt>
                <c:pt idx="255">
                  <c:v>5.7</c:v>
                </c:pt>
                <c:pt idx="256">
                  <c:v>6.6</c:v>
                </c:pt>
                <c:pt idx="257">
                  <c:v>2.4</c:v>
                </c:pt>
                <c:pt idx="258">
                  <c:v>4.8</c:v>
                </c:pt>
                <c:pt idx="259">
                  <c:v>4.5999999999999996</c:v>
                </c:pt>
                <c:pt idx="260">
                  <c:v>4.9000000000000004</c:v>
                </c:pt>
                <c:pt idx="261">
                  <c:v>0</c:v>
                </c:pt>
                <c:pt idx="262">
                  <c:v>7.7</c:v>
                </c:pt>
                <c:pt idx="263">
                  <c:v>2.2000000000000002</c:v>
                </c:pt>
                <c:pt idx="264">
                  <c:v>1.2</c:v>
                </c:pt>
                <c:pt idx="265">
                  <c:v>6</c:v>
                </c:pt>
                <c:pt idx="266">
                  <c:v>12.4</c:v>
                </c:pt>
                <c:pt idx="267">
                  <c:v>12</c:v>
                </c:pt>
                <c:pt idx="268">
                  <c:v>15.3</c:v>
                </c:pt>
                <c:pt idx="269">
                  <c:v>15.2</c:v>
                </c:pt>
                <c:pt idx="270">
                  <c:v>11.8</c:v>
                </c:pt>
                <c:pt idx="271">
                  <c:v>10.9</c:v>
                </c:pt>
                <c:pt idx="272">
                  <c:v>9.4</c:v>
                </c:pt>
                <c:pt idx="273">
                  <c:v>3.2</c:v>
                </c:pt>
                <c:pt idx="274">
                  <c:v>6.8</c:v>
                </c:pt>
                <c:pt idx="275">
                  <c:v>2.2000000000000002</c:v>
                </c:pt>
                <c:pt idx="276">
                  <c:v>2</c:v>
                </c:pt>
                <c:pt idx="277">
                  <c:v>8.6</c:v>
                </c:pt>
                <c:pt idx="278">
                  <c:v>1.8</c:v>
                </c:pt>
                <c:pt idx="279">
                  <c:v>6.3</c:v>
                </c:pt>
                <c:pt idx="280">
                  <c:v>5.6</c:v>
                </c:pt>
                <c:pt idx="281">
                  <c:v>3.7</c:v>
                </c:pt>
                <c:pt idx="282">
                  <c:v>7.4</c:v>
                </c:pt>
                <c:pt idx="283">
                  <c:v>8.5</c:v>
                </c:pt>
                <c:pt idx="284">
                  <c:v>9.5</c:v>
                </c:pt>
                <c:pt idx="285">
                  <c:v>0.4</c:v>
                </c:pt>
                <c:pt idx="286">
                  <c:v>4.4000000000000004</c:v>
                </c:pt>
                <c:pt idx="287">
                  <c:v>8.8000000000000007</c:v>
                </c:pt>
                <c:pt idx="288">
                  <c:v>8.1</c:v>
                </c:pt>
                <c:pt idx="289">
                  <c:v>8.5</c:v>
                </c:pt>
                <c:pt idx="290">
                  <c:v>8</c:v>
                </c:pt>
                <c:pt idx="291">
                  <c:v>10.6</c:v>
                </c:pt>
                <c:pt idx="292">
                  <c:v>8</c:v>
                </c:pt>
                <c:pt idx="293">
                  <c:v>10.3</c:v>
                </c:pt>
                <c:pt idx="294">
                  <c:v>2.5</c:v>
                </c:pt>
                <c:pt idx="295">
                  <c:v>6.2</c:v>
                </c:pt>
                <c:pt idx="296">
                  <c:v>6.4</c:v>
                </c:pt>
                <c:pt idx="297">
                  <c:v>7.9</c:v>
                </c:pt>
                <c:pt idx="298">
                  <c:v>1.6</c:v>
                </c:pt>
                <c:pt idx="299">
                  <c:v>3.1</c:v>
                </c:pt>
                <c:pt idx="300">
                  <c:v>1.8</c:v>
                </c:pt>
                <c:pt idx="301">
                  <c:v>12.8</c:v>
                </c:pt>
                <c:pt idx="302">
                  <c:v>14.1</c:v>
                </c:pt>
                <c:pt idx="303">
                  <c:v>14</c:v>
                </c:pt>
                <c:pt idx="304">
                  <c:v>3.3</c:v>
                </c:pt>
                <c:pt idx="305">
                  <c:v>1.2</c:v>
                </c:pt>
                <c:pt idx="306">
                  <c:v>8.1</c:v>
                </c:pt>
                <c:pt idx="307">
                  <c:v>3.3</c:v>
                </c:pt>
                <c:pt idx="308">
                  <c:v>2.2000000000000002</c:v>
                </c:pt>
                <c:pt idx="309">
                  <c:v>12.1</c:v>
                </c:pt>
                <c:pt idx="310">
                  <c:v>13.2</c:v>
                </c:pt>
                <c:pt idx="311">
                  <c:v>3.2</c:v>
                </c:pt>
                <c:pt idx="312">
                  <c:v>10.8</c:v>
                </c:pt>
                <c:pt idx="313">
                  <c:v>4.9000000000000004</c:v>
                </c:pt>
                <c:pt idx="314">
                  <c:v>12.2</c:v>
                </c:pt>
                <c:pt idx="315">
                  <c:v>13.7</c:v>
                </c:pt>
                <c:pt idx="316">
                  <c:v>13.3</c:v>
                </c:pt>
                <c:pt idx="317">
                  <c:v>11.1</c:v>
                </c:pt>
                <c:pt idx="318">
                  <c:v>2.9</c:v>
                </c:pt>
                <c:pt idx="319">
                  <c:v>10.5</c:v>
                </c:pt>
                <c:pt idx="320">
                  <c:v>0.6</c:v>
                </c:pt>
                <c:pt idx="321">
                  <c:v>6.9</c:v>
                </c:pt>
                <c:pt idx="322">
                  <c:v>3.9</c:v>
                </c:pt>
                <c:pt idx="323">
                  <c:v>12.1</c:v>
                </c:pt>
                <c:pt idx="324">
                  <c:v>5.5</c:v>
                </c:pt>
                <c:pt idx="325">
                  <c:v>10</c:v>
                </c:pt>
                <c:pt idx="326">
                  <c:v>8.1999999999999993</c:v>
                </c:pt>
                <c:pt idx="327">
                  <c:v>5.3</c:v>
                </c:pt>
                <c:pt idx="328">
                  <c:v>5.9</c:v>
                </c:pt>
                <c:pt idx="329">
                  <c:v>10.4</c:v>
                </c:pt>
                <c:pt idx="330">
                  <c:v>8.1</c:v>
                </c:pt>
                <c:pt idx="331">
                  <c:v>12.2</c:v>
                </c:pt>
                <c:pt idx="332">
                  <c:v>12.8</c:v>
                </c:pt>
                <c:pt idx="333">
                  <c:v>9.1999999999999993</c:v>
                </c:pt>
                <c:pt idx="334">
                  <c:v>0.8</c:v>
                </c:pt>
                <c:pt idx="335">
                  <c:v>9.5</c:v>
                </c:pt>
                <c:pt idx="336">
                  <c:v>10.4</c:v>
                </c:pt>
                <c:pt idx="337">
                  <c:v>7.9</c:v>
                </c:pt>
                <c:pt idx="338">
                  <c:v>1.6</c:v>
                </c:pt>
                <c:pt idx="339">
                  <c:v>0.6</c:v>
                </c:pt>
                <c:pt idx="340">
                  <c:v>5.2</c:v>
                </c:pt>
                <c:pt idx="341">
                  <c:v>0.2</c:v>
                </c:pt>
                <c:pt idx="342">
                  <c:v>6.7</c:v>
                </c:pt>
                <c:pt idx="343">
                  <c:v>9.6999999999999993</c:v>
                </c:pt>
                <c:pt idx="344">
                  <c:v>4.0999999999999996</c:v>
                </c:pt>
                <c:pt idx="345">
                  <c:v>2.6</c:v>
                </c:pt>
                <c:pt idx="346">
                  <c:v>7.3</c:v>
                </c:pt>
                <c:pt idx="347">
                  <c:v>7.8</c:v>
                </c:pt>
                <c:pt idx="348">
                  <c:v>7.9</c:v>
                </c:pt>
                <c:pt idx="349">
                  <c:v>9</c:v>
                </c:pt>
                <c:pt idx="350">
                  <c:v>6.3</c:v>
                </c:pt>
                <c:pt idx="351">
                  <c:v>2.6</c:v>
                </c:pt>
                <c:pt idx="352">
                  <c:v>10.7</c:v>
                </c:pt>
                <c:pt idx="353">
                  <c:v>6.4</c:v>
                </c:pt>
                <c:pt idx="354">
                  <c:v>9.8000000000000007</c:v>
                </c:pt>
                <c:pt idx="355">
                  <c:v>11.2</c:v>
                </c:pt>
                <c:pt idx="356">
                  <c:v>11.2</c:v>
                </c:pt>
                <c:pt idx="357">
                  <c:v>4.2</c:v>
                </c:pt>
                <c:pt idx="358">
                  <c:v>7.2</c:v>
                </c:pt>
                <c:pt idx="359">
                  <c:v>2.6</c:v>
                </c:pt>
                <c:pt idx="360">
                  <c:v>2.5</c:v>
                </c:pt>
                <c:pt idx="361">
                  <c:v>3.1</c:v>
                </c:pt>
                <c:pt idx="362">
                  <c:v>2.5</c:v>
                </c:pt>
                <c:pt idx="363">
                  <c:v>6.1</c:v>
                </c:pt>
                <c:pt idx="364">
                  <c:v>7.1</c:v>
                </c:pt>
                <c:pt idx="36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73480104"/>
        <c:axId val="473478536"/>
      </c:barChart>
      <c:lineChart>
        <c:grouping val="standard"/>
        <c:varyColors val="0"/>
        <c:ser>
          <c:idx val="0"/>
          <c:order val="1"/>
          <c:tx>
            <c:strRef>
              <c:f>KNMI!$G$3</c:f>
              <c:strCache>
                <c:ptCount val="1"/>
                <c:pt idx="0">
                  <c:v>gem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KNMI!$G$4:$G$369</c:f>
              <c:numCache>
                <c:formatCode>0.0</c:formatCode>
                <c:ptCount val="366"/>
                <c:pt idx="0">
                  <c:v>17.100000000000001</c:v>
                </c:pt>
                <c:pt idx="1">
                  <c:v>19</c:v>
                </c:pt>
                <c:pt idx="2">
                  <c:v>16</c:v>
                </c:pt>
                <c:pt idx="3">
                  <c:v>13.7</c:v>
                </c:pt>
                <c:pt idx="4">
                  <c:v>14</c:v>
                </c:pt>
                <c:pt idx="5">
                  <c:v>15</c:v>
                </c:pt>
                <c:pt idx="6">
                  <c:v>17.7</c:v>
                </c:pt>
                <c:pt idx="7">
                  <c:v>15.6</c:v>
                </c:pt>
                <c:pt idx="8">
                  <c:v>16.2</c:v>
                </c:pt>
                <c:pt idx="9">
                  <c:v>16.8</c:v>
                </c:pt>
                <c:pt idx="10">
                  <c:v>17.399999999999999</c:v>
                </c:pt>
                <c:pt idx="11">
                  <c:v>16.5</c:v>
                </c:pt>
                <c:pt idx="12">
                  <c:v>19.100000000000001</c:v>
                </c:pt>
                <c:pt idx="13">
                  <c:v>10.5</c:v>
                </c:pt>
                <c:pt idx="14">
                  <c:v>6.8</c:v>
                </c:pt>
                <c:pt idx="15">
                  <c:v>8.1999999999999993</c:v>
                </c:pt>
                <c:pt idx="16">
                  <c:v>9.4</c:v>
                </c:pt>
                <c:pt idx="17">
                  <c:v>10.6</c:v>
                </c:pt>
                <c:pt idx="18">
                  <c:v>15.5</c:v>
                </c:pt>
                <c:pt idx="19">
                  <c:v>13.9</c:v>
                </c:pt>
                <c:pt idx="20">
                  <c:v>13.8</c:v>
                </c:pt>
                <c:pt idx="21">
                  <c:v>12.1</c:v>
                </c:pt>
                <c:pt idx="22">
                  <c:v>10.6</c:v>
                </c:pt>
                <c:pt idx="23">
                  <c:v>11.4</c:v>
                </c:pt>
                <c:pt idx="24">
                  <c:v>10</c:v>
                </c:pt>
                <c:pt idx="25">
                  <c:v>9.8000000000000007</c:v>
                </c:pt>
                <c:pt idx="26">
                  <c:v>10.8</c:v>
                </c:pt>
                <c:pt idx="27">
                  <c:v>12.2</c:v>
                </c:pt>
                <c:pt idx="28">
                  <c:v>13.2</c:v>
                </c:pt>
                <c:pt idx="29">
                  <c:v>11.8</c:v>
                </c:pt>
                <c:pt idx="30">
                  <c:v>11</c:v>
                </c:pt>
                <c:pt idx="31">
                  <c:v>12.3</c:v>
                </c:pt>
                <c:pt idx="32">
                  <c:v>11.6</c:v>
                </c:pt>
                <c:pt idx="33">
                  <c:v>9.3000000000000007</c:v>
                </c:pt>
                <c:pt idx="34">
                  <c:v>9.6999999999999993</c:v>
                </c:pt>
                <c:pt idx="35">
                  <c:v>10.3</c:v>
                </c:pt>
                <c:pt idx="36">
                  <c:v>9.6</c:v>
                </c:pt>
                <c:pt idx="37">
                  <c:v>9</c:v>
                </c:pt>
                <c:pt idx="38">
                  <c:v>9</c:v>
                </c:pt>
                <c:pt idx="39">
                  <c:v>9.5</c:v>
                </c:pt>
                <c:pt idx="40">
                  <c:v>7.6</c:v>
                </c:pt>
                <c:pt idx="41">
                  <c:v>6.5</c:v>
                </c:pt>
                <c:pt idx="42">
                  <c:v>5.5</c:v>
                </c:pt>
                <c:pt idx="43">
                  <c:v>10.9</c:v>
                </c:pt>
                <c:pt idx="44">
                  <c:v>11.2</c:v>
                </c:pt>
                <c:pt idx="45">
                  <c:v>10</c:v>
                </c:pt>
                <c:pt idx="46">
                  <c:v>7.1</c:v>
                </c:pt>
                <c:pt idx="47">
                  <c:v>5.0999999999999996</c:v>
                </c:pt>
                <c:pt idx="48">
                  <c:v>8.1999999999999993</c:v>
                </c:pt>
                <c:pt idx="49">
                  <c:v>12.1</c:v>
                </c:pt>
                <c:pt idx="50">
                  <c:v>8.9</c:v>
                </c:pt>
                <c:pt idx="51">
                  <c:v>6.8</c:v>
                </c:pt>
                <c:pt idx="52">
                  <c:v>3.6</c:v>
                </c:pt>
                <c:pt idx="53">
                  <c:v>10.6</c:v>
                </c:pt>
                <c:pt idx="54">
                  <c:v>6.3</c:v>
                </c:pt>
                <c:pt idx="55">
                  <c:v>4.2</c:v>
                </c:pt>
                <c:pt idx="56">
                  <c:v>4.4000000000000004</c:v>
                </c:pt>
                <c:pt idx="57">
                  <c:v>4.3</c:v>
                </c:pt>
                <c:pt idx="58">
                  <c:v>1.4</c:v>
                </c:pt>
                <c:pt idx="59">
                  <c:v>1.3</c:v>
                </c:pt>
                <c:pt idx="60">
                  <c:v>0.6</c:v>
                </c:pt>
                <c:pt idx="61">
                  <c:v>-0.6</c:v>
                </c:pt>
                <c:pt idx="62">
                  <c:v>-1</c:v>
                </c:pt>
                <c:pt idx="63">
                  <c:v>0.6</c:v>
                </c:pt>
                <c:pt idx="64">
                  <c:v>1.5</c:v>
                </c:pt>
                <c:pt idx="65">
                  <c:v>2.7</c:v>
                </c:pt>
                <c:pt idx="66">
                  <c:v>2.8</c:v>
                </c:pt>
                <c:pt idx="67">
                  <c:v>1.9</c:v>
                </c:pt>
                <c:pt idx="68">
                  <c:v>5.8</c:v>
                </c:pt>
                <c:pt idx="69">
                  <c:v>8.1</c:v>
                </c:pt>
                <c:pt idx="70">
                  <c:v>9.9</c:v>
                </c:pt>
                <c:pt idx="71">
                  <c:v>9.5</c:v>
                </c:pt>
                <c:pt idx="72">
                  <c:v>8.6</c:v>
                </c:pt>
                <c:pt idx="73">
                  <c:v>8.3000000000000007</c:v>
                </c:pt>
                <c:pt idx="74">
                  <c:v>5.4</c:v>
                </c:pt>
                <c:pt idx="75">
                  <c:v>7.5</c:v>
                </c:pt>
                <c:pt idx="76">
                  <c:v>8</c:v>
                </c:pt>
                <c:pt idx="77">
                  <c:v>7.3</c:v>
                </c:pt>
                <c:pt idx="78">
                  <c:v>5.0999999999999996</c:v>
                </c:pt>
                <c:pt idx="79">
                  <c:v>7.1</c:v>
                </c:pt>
                <c:pt idx="80">
                  <c:v>7.2</c:v>
                </c:pt>
                <c:pt idx="81">
                  <c:v>9.4</c:v>
                </c:pt>
                <c:pt idx="82">
                  <c:v>9.5</c:v>
                </c:pt>
                <c:pt idx="83">
                  <c:v>10.3</c:v>
                </c:pt>
                <c:pt idx="84">
                  <c:v>11.4</c:v>
                </c:pt>
                <c:pt idx="85">
                  <c:v>11.5</c:v>
                </c:pt>
                <c:pt idx="86">
                  <c:v>8.3000000000000007</c:v>
                </c:pt>
                <c:pt idx="87">
                  <c:v>8</c:v>
                </c:pt>
                <c:pt idx="88">
                  <c:v>10.9</c:v>
                </c:pt>
                <c:pt idx="89">
                  <c:v>9.9</c:v>
                </c:pt>
                <c:pt idx="90">
                  <c:v>8.6999999999999993</c:v>
                </c:pt>
                <c:pt idx="91">
                  <c:v>9.3000000000000007</c:v>
                </c:pt>
                <c:pt idx="92">
                  <c:v>7.2</c:v>
                </c:pt>
                <c:pt idx="93">
                  <c:v>10.8</c:v>
                </c:pt>
                <c:pt idx="94">
                  <c:v>9.3000000000000007</c:v>
                </c:pt>
                <c:pt idx="95">
                  <c:v>7.9</c:v>
                </c:pt>
                <c:pt idx="96">
                  <c:v>7.3</c:v>
                </c:pt>
                <c:pt idx="97">
                  <c:v>3.6</c:v>
                </c:pt>
                <c:pt idx="98">
                  <c:v>-0.2</c:v>
                </c:pt>
                <c:pt idx="99">
                  <c:v>-2.1</c:v>
                </c:pt>
                <c:pt idx="100">
                  <c:v>-3.4</c:v>
                </c:pt>
                <c:pt idx="101">
                  <c:v>-4.3</c:v>
                </c:pt>
                <c:pt idx="102">
                  <c:v>-3</c:v>
                </c:pt>
                <c:pt idx="103">
                  <c:v>1.6</c:v>
                </c:pt>
                <c:pt idx="104">
                  <c:v>2.4</c:v>
                </c:pt>
                <c:pt idx="105">
                  <c:v>0.8</c:v>
                </c:pt>
                <c:pt idx="106">
                  <c:v>0.7</c:v>
                </c:pt>
                <c:pt idx="107">
                  <c:v>-0.9</c:v>
                </c:pt>
                <c:pt idx="108">
                  <c:v>-2.2000000000000002</c:v>
                </c:pt>
                <c:pt idx="109">
                  <c:v>-2</c:v>
                </c:pt>
                <c:pt idx="110">
                  <c:v>-1.3</c:v>
                </c:pt>
                <c:pt idx="111">
                  <c:v>-1</c:v>
                </c:pt>
                <c:pt idx="112">
                  <c:v>3.6</c:v>
                </c:pt>
                <c:pt idx="113">
                  <c:v>9.8000000000000007</c:v>
                </c:pt>
                <c:pt idx="114">
                  <c:v>8.4</c:v>
                </c:pt>
                <c:pt idx="115">
                  <c:v>10.7</c:v>
                </c:pt>
                <c:pt idx="116">
                  <c:v>6.9</c:v>
                </c:pt>
                <c:pt idx="117">
                  <c:v>7.5</c:v>
                </c:pt>
                <c:pt idx="118">
                  <c:v>2.4</c:v>
                </c:pt>
                <c:pt idx="119">
                  <c:v>4.2</c:v>
                </c:pt>
                <c:pt idx="120">
                  <c:v>7.3</c:v>
                </c:pt>
                <c:pt idx="121">
                  <c:v>8.9</c:v>
                </c:pt>
                <c:pt idx="122">
                  <c:v>6.8</c:v>
                </c:pt>
                <c:pt idx="123">
                  <c:v>6.2</c:v>
                </c:pt>
                <c:pt idx="124">
                  <c:v>7.2</c:v>
                </c:pt>
                <c:pt idx="125">
                  <c:v>10.1</c:v>
                </c:pt>
                <c:pt idx="126">
                  <c:v>11</c:v>
                </c:pt>
                <c:pt idx="127">
                  <c:v>9.8000000000000007</c:v>
                </c:pt>
                <c:pt idx="128">
                  <c:v>10.6</c:v>
                </c:pt>
                <c:pt idx="129">
                  <c:v>4.5999999999999996</c:v>
                </c:pt>
                <c:pt idx="130">
                  <c:v>5.3</c:v>
                </c:pt>
                <c:pt idx="131">
                  <c:v>11.4</c:v>
                </c:pt>
                <c:pt idx="132">
                  <c:v>10.8</c:v>
                </c:pt>
                <c:pt idx="133">
                  <c:v>8.9</c:v>
                </c:pt>
                <c:pt idx="134">
                  <c:v>6.3</c:v>
                </c:pt>
                <c:pt idx="135">
                  <c:v>6.7</c:v>
                </c:pt>
                <c:pt idx="136">
                  <c:v>11.1</c:v>
                </c:pt>
                <c:pt idx="137">
                  <c:v>13.2</c:v>
                </c:pt>
                <c:pt idx="138">
                  <c:v>11.4</c:v>
                </c:pt>
                <c:pt idx="139">
                  <c:v>10.5</c:v>
                </c:pt>
                <c:pt idx="140">
                  <c:v>9.6</c:v>
                </c:pt>
                <c:pt idx="141">
                  <c:v>8.5</c:v>
                </c:pt>
                <c:pt idx="142">
                  <c:v>8.1</c:v>
                </c:pt>
                <c:pt idx="143">
                  <c:v>9.1</c:v>
                </c:pt>
                <c:pt idx="144">
                  <c:v>9.8000000000000007</c:v>
                </c:pt>
                <c:pt idx="145">
                  <c:v>6.2</c:v>
                </c:pt>
                <c:pt idx="146">
                  <c:v>5.6</c:v>
                </c:pt>
                <c:pt idx="147">
                  <c:v>7</c:v>
                </c:pt>
                <c:pt idx="148">
                  <c:v>5.3</c:v>
                </c:pt>
                <c:pt idx="149">
                  <c:v>4.4000000000000004</c:v>
                </c:pt>
                <c:pt idx="150">
                  <c:v>4.7</c:v>
                </c:pt>
                <c:pt idx="151">
                  <c:v>8.3000000000000007</c:v>
                </c:pt>
                <c:pt idx="152">
                  <c:v>8.5</c:v>
                </c:pt>
                <c:pt idx="153">
                  <c:v>10.1</c:v>
                </c:pt>
                <c:pt idx="154">
                  <c:v>11</c:v>
                </c:pt>
                <c:pt idx="155">
                  <c:v>7.9</c:v>
                </c:pt>
                <c:pt idx="156">
                  <c:v>6.9</c:v>
                </c:pt>
                <c:pt idx="157">
                  <c:v>6.6</c:v>
                </c:pt>
                <c:pt idx="158">
                  <c:v>6</c:v>
                </c:pt>
                <c:pt idx="159">
                  <c:v>6.7</c:v>
                </c:pt>
                <c:pt idx="160">
                  <c:v>9.6999999999999993</c:v>
                </c:pt>
                <c:pt idx="161">
                  <c:v>9.9</c:v>
                </c:pt>
                <c:pt idx="162">
                  <c:v>7.6</c:v>
                </c:pt>
                <c:pt idx="163">
                  <c:v>8.1999999999999993</c:v>
                </c:pt>
                <c:pt idx="164">
                  <c:v>11.4</c:v>
                </c:pt>
                <c:pt idx="165">
                  <c:v>13</c:v>
                </c:pt>
                <c:pt idx="166">
                  <c:v>12.6</c:v>
                </c:pt>
                <c:pt idx="167">
                  <c:v>7.9</c:v>
                </c:pt>
                <c:pt idx="168">
                  <c:v>10.3</c:v>
                </c:pt>
                <c:pt idx="169">
                  <c:v>11.4</c:v>
                </c:pt>
                <c:pt idx="170">
                  <c:v>11.8</c:v>
                </c:pt>
                <c:pt idx="171">
                  <c:v>11.8</c:v>
                </c:pt>
                <c:pt idx="172">
                  <c:v>10.199999999999999</c:v>
                </c:pt>
                <c:pt idx="173">
                  <c:v>9.9</c:v>
                </c:pt>
                <c:pt idx="174">
                  <c:v>5.6</c:v>
                </c:pt>
                <c:pt idx="175">
                  <c:v>6.5</c:v>
                </c:pt>
                <c:pt idx="176">
                  <c:v>7.4</c:v>
                </c:pt>
                <c:pt idx="177">
                  <c:v>10.199999999999999</c:v>
                </c:pt>
                <c:pt idx="178">
                  <c:v>9.6999999999999993</c:v>
                </c:pt>
                <c:pt idx="179">
                  <c:v>9.3000000000000007</c:v>
                </c:pt>
                <c:pt idx="180">
                  <c:v>11.3</c:v>
                </c:pt>
                <c:pt idx="181">
                  <c:v>9.9</c:v>
                </c:pt>
                <c:pt idx="182">
                  <c:v>11.1</c:v>
                </c:pt>
                <c:pt idx="183">
                  <c:v>10.199999999999999</c:v>
                </c:pt>
                <c:pt idx="184">
                  <c:v>9.8000000000000007</c:v>
                </c:pt>
                <c:pt idx="185">
                  <c:v>11.3</c:v>
                </c:pt>
                <c:pt idx="186">
                  <c:v>12.3</c:v>
                </c:pt>
                <c:pt idx="187">
                  <c:v>15</c:v>
                </c:pt>
                <c:pt idx="188">
                  <c:v>18.899999999999999</c:v>
                </c:pt>
                <c:pt idx="189">
                  <c:v>17.3</c:v>
                </c:pt>
                <c:pt idx="190">
                  <c:v>16.100000000000001</c:v>
                </c:pt>
                <c:pt idx="191">
                  <c:v>11.6</c:v>
                </c:pt>
                <c:pt idx="192">
                  <c:v>11</c:v>
                </c:pt>
                <c:pt idx="193">
                  <c:v>13.1</c:v>
                </c:pt>
                <c:pt idx="194">
                  <c:v>16.600000000000001</c:v>
                </c:pt>
                <c:pt idx="195">
                  <c:v>18.3</c:v>
                </c:pt>
                <c:pt idx="196">
                  <c:v>12.4</c:v>
                </c:pt>
                <c:pt idx="197">
                  <c:v>7.8</c:v>
                </c:pt>
                <c:pt idx="198">
                  <c:v>7.2</c:v>
                </c:pt>
                <c:pt idx="199">
                  <c:v>5.0999999999999996</c:v>
                </c:pt>
                <c:pt idx="200">
                  <c:v>7.6</c:v>
                </c:pt>
                <c:pt idx="201">
                  <c:v>8.4</c:v>
                </c:pt>
                <c:pt idx="202">
                  <c:v>7.5</c:v>
                </c:pt>
                <c:pt idx="203">
                  <c:v>6.3</c:v>
                </c:pt>
                <c:pt idx="204">
                  <c:v>5.5</c:v>
                </c:pt>
                <c:pt idx="205">
                  <c:v>5.8</c:v>
                </c:pt>
                <c:pt idx="206">
                  <c:v>6.3</c:v>
                </c:pt>
                <c:pt idx="207">
                  <c:v>6.9</c:v>
                </c:pt>
                <c:pt idx="208">
                  <c:v>8.8000000000000007</c:v>
                </c:pt>
                <c:pt idx="209">
                  <c:v>12.7</c:v>
                </c:pt>
                <c:pt idx="210">
                  <c:v>12.8</c:v>
                </c:pt>
                <c:pt idx="211">
                  <c:v>14</c:v>
                </c:pt>
                <c:pt idx="212">
                  <c:v>17</c:v>
                </c:pt>
                <c:pt idx="213">
                  <c:v>20.5</c:v>
                </c:pt>
                <c:pt idx="214">
                  <c:v>18.100000000000001</c:v>
                </c:pt>
                <c:pt idx="215">
                  <c:v>11.2</c:v>
                </c:pt>
                <c:pt idx="216">
                  <c:v>11.5</c:v>
                </c:pt>
                <c:pt idx="217">
                  <c:v>13.6</c:v>
                </c:pt>
                <c:pt idx="218">
                  <c:v>14.5</c:v>
                </c:pt>
                <c:pt idx="219">
                  <c:v>15.3</c:v>
                </c:pt>
                <c:pt idx="220">
                  <c:v>11.6</c:v>
                </c:pt>
                <c:pt idx="221">
                  <c:v>14</c:v>
                </c:pt>
                <c:pt idx="222">
                  <c:v>15.9</c:v>
                </c:pt>
                <c:pt idx="223">
                  <c:v>18.399999999999999</c:v>
                </c:pt>
                <c:pt idx="224">
                  <c:v>20.6</c:v>
                </c:pt>
                <c:pt idx="225">
                  <c:v>19.5</c:v>
                </c:pt>
                <c:pt idx="226">
                  <c:v>20.100000000000001</c:v>
                </c:pt>
                <c:pt idx="227">
                  <c:v>15.8</c:v>
                </c:pt>
                <c:pt idx="228">
                  <c:v>16.600000000000001</c:v>
                </c:pt>
                <c:pt idx="229">
                  <c:v>15</c:v>
                </c:pt>
                <c:pt idx="230">
                  <c:v>15.8</c:v>
                </c:pt>
                <c:pt idx="231">
                  <c:v>14.8</c:v>
                </c:pt>
                <c:pt idx="232">
                  <c:v>15.4</c:v>
                </c:pt>
                <c:pt idx="233">
                  <c:v>16.8</c:v>
                </c:pt>
                <c:pt idx="234">
                  <c:v>15.4</c:v>
                </c:pt>
                <c:pt idx="235">
                  <c:v>15.3</c:v>
                </c:pt>
                <c:pt idx="236">
                  <c:v>13.6</c:v>
                </c:pt>
                <c:pt idx="237">
                  <c:v>15</c:v>
                </c:pt>
                <c:pt idx="238">
                  <c:v>16.2</c:v>
                </c:pt>
                <c:pt idx="239">
                  <c:v>14.1</c:v>
                </c:pt>
                <c:pt idx="240">
                  <c:v>14.1</c:v>
                </c:pt>
                <c:pt idx="241">
                  <c:v>15.4</c:v>
                </c:pt>
                <c:pt idx="242">
                  <c:v>14.3</c:v>
                </c:pt>
                <c:pt idx="243">
                  <c:v>15.8</c:v>
                </c:pt>
                <c:pt idx="244">
                  <c:v>15.5</c:v>
                </c:pt>
                <c:pt idx="245">
                  <c:v>14.9</c:v>
                </c:pt>
                <c:pt idx="246">
                  <c:v>14.5</c:v>
                </c:pt>
                <c:pt idx="247">
                  <c:v>17.8</c:v>
                </c:pt>
                <c:pt idx="248">
                  <c:v>13.9</c:v>
                </c:pt>
                <c:pt idx="249">
                  <c:v>13.8</c:v>
                </c:pt>
                <c:pt idx="250">
                  <c:v>14.6</c:v>
                </c:pt>
                <c:pt idx="251">
                  <c:v>14.3</c:v>
                </c:pt>
                <c:pt idx="252">
                  <c:v>13.2</c:v>
                </c:pt>
                <c:pt idx="253">
                  <c:v>11.4</c:v>
                </c:pt>
                <c:pt idx="254">
                  <c:v>11.6</c:v>
                </c:pt>
                <c:pt idx="255">
                  <c:v>11.8</c:v>
                </c:pt>
                <c:pt idx="256">
                  <c:v>15</c:v>
                </c:pt>
                <c:pt idx="257">
                  <c:v>16</c:v>
                </c:pt>
                <c:pt idx="258">
                  <c:v>14.9</c:v>
                </c:pt>
                <c:pt idx="259">
                  <c:v>14.5</c:v>
                </c:pt>
                <c:pt idx="260">
                  <c:v>16.600000000000001</c:v>
                </c:pt>
                <c:pt idx="261">
                  <c:v>15.4</c:v>
                </c:pt>
                <c:pt idx="262">
                  <c:v>16.600000000000001</c:v>
                </c:pt>
                <c:pt idx="263">
                  <c:v>16.7</c:v>
                </c:pt>
                <c:pt idx="264">
                  <c:v>15.6</c:v>
                </c:pt>
                <c:pt idx="265">
                  <c:v>15.8</c:v>
                </c:pt>
                <c:pt idx="266">
                  <c:v>18.8</c:v>
                </c:pt>
                <c:pt idx="267">
                  <c:v>21</c:v>
                </c:pt>
                <c:pt idx="268">
                  <c:v>23.1</c:v>
                </c:pt>
                <c:pt idx="269">
                  <c:v>24.5</c:v>
                </c:pt>
                <c:pt idx="270">
                  <c:v>23.6</c:v>
                </c:pt>
                <c:pt idx="271">
                  <c:v>18</c:v>
                </c:pt>
                <c:pt idx="272">
                  <c:v>19.2</c:v>
                </c:pt>
                <c:pt idx="273">
                  <c:v>18</c:v>
                </c:pt>
                <c:pt idx="274">
                  <c:v>16</c:v>
                </c:pt>
                <c:pt idx="275">
                  <c:v>14.7</c:v>
                </c:pt>
                <c:pt idx="276">
                  <c:v>13.5</c:v>
                </c:pt>
                <c:pt idx="277">
                  <c:v>16.2</c:v>
                </c:pt>
                <c:pt idx="278">
                  <c:v>16.100000000000001</c:v>
                </c:pt>
                <c:pt idx="279">
                  <c:v>17.2</c:v>
                </c:pt>
                <c:pt idx="280">
                  <c:v>15.3</c:v>
                </c:pt>
                <c:pt idx="281">
                  <c:v>18.100000000000001</c:v>
                </c:pt>
                <c:pt idx="282">
                  <c:v>22.1</c:v>
                </c:pt>
                <c:pt idx="283">
                  <c:v>20</c:v>
                </c:pt>
                <c:pt idx="284">
                  <c:v>17.8</c:v>
                </c:pt>
                <c:pt idx="285">
                  <c:v>14.4</c:v>
                </c:pt>
                <c:pt idx="286">
                  <c:v>14.3</c:v>
                </c:pt>
                <c:pt idx="287">
                  <c:v>16.600000000000001</c:v>
                </c:pt>
                <c:pt idx="288">
                  <c:v>19.899999999999999</c:v>
                </c:pt>
                <c:pt idx="289">
                  <c:v>18.399999999999999</c:v>
                </c:pt>
                <c:pt idx="290">
                  <c:v>19</c:v>
                </c:pt>
                <c:pt idx="291">
                  <c:v>21.8</c:v>
                </c:pt>
                <c:pt idx="292">
                  <c:v>24.4</c:v>
                </c:pt>
                <c:pt idx="293">
                  <c:v>23.5</c:v>
                </c:pt>
                <c:pt idx="294">
                  <c:v>20.399999999999999</c:v>
                </c:pt>
                <c:pt idx="295">
                  <c:v>20.100000000000001</c:v>
                </c:pt>
                <c:pt idx="296">
                  <c:v>19.2</c:v>
                </c:pt>
                <c:pt idx="297">
                  <c:v>17.8</c:v>
                </c:pt>
                <c:pt idx="298">
                  <c:v>19.899999999999999</c:v>
                </c:pt>
                <c:pt idx="299">
                  <c:v>19.8</c:v>
                </c:pt>
                <c:pt idx="300">
                  <c:v>18.8</c:v>
                </c:pt>
                <c:pt idx="301">
                  <c:v>19</c:v>
                </c:pt>
                <c:pt idx="302">
                  <c:v>21.6</c:v>
                </c:pt>
                <c:pt idx="303">
                  <c:v>24.4</c:v>
                </c:pt>
                <c:pt idx="304">
                  <c:v>21.7</c:v>
                </c:pt>
                <c:pt idx="305">
                  <c:v>19.600000000000001</c:v>
                </c:pt>
                <c:pt idx="306">
                  <c:v>20.9</c:v>
                </c:pt>
                <c:pt idx="307">
                  <c:v>20.100000000000001</c:v>
                </c:pt>
                <c:pt idx="308">
                  <c:v>18.399999999999999</c:v>
                </c:pt>
                <c:pt idx="309">
                  <c:v>19.7</c:v>
                </c:pt>
                <c:pt idx="310">
                  <c:v>22.7</c:v>
                </c:pt>
                <c:pt idx="311">
                  <c:v>19.3</c:v>
                </c:pt>
                <c:pt idx="312">
                  <c:v>20</c:v>
                </c:pt>
                <c:pt idx="313">
                  <c:v>20.5</c:v>
                </c:pt>
                <c:pt idx="314">
                  <c:v>20.3</c:v>
                </c:pt>
                <c:pt idx="315">
                  <c:v>22.5</c:v>
                </c:pt>
                <c:pt idx="316">
                  <c:v>25.6</c:v>
                </c:pt>
                <c:pt idx="317">
                  <c:v>25.3</c:v>
                </c:pt>
                <c:pt idx="318">
                  <c:v>20.6</c:v>
                </c:pt>
                <c:pt idx="319">
                  <c:v>21.1</c:v>
                </c:pt>
                <c:pt idx="320">
                  <c:v>19.8</c:v>
                </c:pt>
                <c:pt idx="321">
                  <c:v>20.399999999999999</c:v>
                </c:pt>
                <c:pt idx="322">
                  <c:v>18.8</c:v>
                </c:pt>
                <c:pt idx="323">
                  <c:v>16.899999999999999</c:v>
                </c:pt>
                <c:pt idx="324">
                  <c:v>18.600000000000001</c:v>
                </c:pt>
                <c:pt idx="325">
                  <c:v>15.8</c:v>
                </c:pt>
                <c:pt idx="326">
                  <c:v>19</c:v>
                </c:pt>
                <c:pt idx="327">
                  <c:v>19.899999999999999</c:v>
                </c:pt>
                <c:pt idx="328">
                  <c:v>20.5</c:v>
                </c:pt>
                <c:pt idx="329">
                  <c:v>16.3</c:v>
                </c:pt>
                <c:pt idx="330">
                  <c:v>16.399999999999999</c:v>
                </c:pt>
                <c:pt idx="331">
                  <c:v>18.100000000000001</c:v>
                </c:pt>
                <c:pt idx="332">
                  <c:v>21.7</c:v>
                </c:pt>
                <c:pt idx="333">
                  <c:v>21</c:v>
                </c:pt>
                <c:pt idx="334">
                  <c:v>18</c:v>
                </c:pt>
                <c:pt idx="335">
                  <c:v>19.100000000000001</c:v>
                </c:pt>
                <c:pt idx="336">
                  <c:v>23.8</c:v>
                </c:pt>
                <c:pt idx="337">
                  <c:v>22.2</c:v>
                </c:pt>
                <c:pt idx="338">
                  <c:v>20.399999999999999</c:v>
                </c:pt>
                <c:pt idx="339">
                  <c:v>18.5</c:v>
                </c:pt>
                <c:pt idx="340">
                  <c:v>20.6</c:v>
                </c:pt>
                <c:pt idx="341">
                  <c:v>18.899999999999999</c:v>
                </c:pt>
                <c:pt idx="342">
                  <c:v>21.7</c:v>
                </c:pt>
                <c:pt idx="343">
                  <c:v>18.7</c:v>
                </c:pt>
                <c:pt idx="344">
                  <c:v>16.600000000000001</c:v>
                </c:pt>
                <c:pt idx="345">
                  <c:v>14.8</c:v>
                </c:pt>
                <c:pt idx="346">
                  <c:v>10.8</c:v>
                </c:pt>
                <c:pt idx="347">
                  <c:v>9.8000000000000007</c:v>
                </c:pt>
                <c:pt idx="348">
                  <c:v>10.3</c:v>
                </c:pt>
                <c:pt idx="349">
                  <c:v>10.5</c:v>
                </c:pt>
                <c:pt idx="350">
                  <c:v>13</c:v>
                </c:pt>
                <c:pt idx="351">
                  <c:v>14.7</c:v>
                </c:pt>
                <c:pt idx="352">
                  <c:v>16.5</c:v>
                </c:pt>
                <c:pt idx="353">
                  <c:v>17.2</c:v>
                </c:pt>
                <c:pt idx="354">
                  <c:v>18</c:v>
                </c:pt>
                <c:pt idx="355">
                  <c:v>18.100000000000001</c:v>
                </c:pt>
                <c:pt idx="356">
                  <c:v>18</c:v>
                </c:pt>
                <c:pt idx="357">
                  <c:v>17.899999999999999</c:v>
                </c:pt>
                <c:pt idx="358">
                  <c:v>17</c:v>
                </c:pt>
                <c:pt idx="359">
                  <c:v>15.1</c:v>
                </c:pt>
                <c:pt idx="360">
                  <c:v>15</c:v>
                </c:pt>
                <c:pt idx="361">
                  <c:v>15.8</c:v>
                </c:pt>
                <c:pt idx="362">
                  <c:v>12.6</c:v>
                </c:pt>
                <c:pt idx="363">
                  <c:v>10</c:v>
                </c:pt>
                <c:pt idx="364">
                  <c:v>9.6</c:v>
                </c:pt>
                <c:pt idx="365">
                  <c:v>12.6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KNMI!$E$3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KNMI!$E$4:$E$369</c:f>
              <c:numCache>
                <c:formatCode>0.0</c:formatCode>
                <c:ptCount val="366"/>
                <c:pt idx="0">
                  <c:v>24.6</c:v>
                </c:pt>
                <c:pt idx="1">
                  <c:v>25.4</c:v>
                </c:pt>
                <c:pt idx="2">
                  <c:v>20.3</c:v>
                </c:pt>
                <c:pt idx="3">
                  <c:v>17.3</c:v>
                </c:pt>
                <c:pt idx="4">
                  <c:v>18.899999999999999</c:v>
                </c:pt>
                <c:pt idx="5">
                  <c:v>20.399999999999999</c:v>
                </c:pt>
                <c:pt idx="6">
                  <c:v>22.5</c:v>
                </c:pt>
                <c:pt idx="7">
                  <c:v>19.399999999999999</c:v>
                </c:pt>
                <c:pt idx="8">
                  <c:v>21.7</c:v>
                </c:pt>
                <c:pt idx="9">
                  <c:v>23.8</c:v>
                </c:pt>
                <c:pt idx="10">
                  <c:v>21.4</c:v>
                </c:pt>
                <c:pt idx="11">
                  <c:v>17.600000000000001</c:v>
                </c:pt>
                <c:pt idx="12">
                  <c:v>23.7</c:v>
                </c:pt>
                <c:pt idx="13">
                  <c:v>15.2</c:v>
                </c:pt>
                <c:pt idx="14">
                  <c:v>11.1</c:v>
                </c:pt>
                <c:pt idx="15">
                  <c:v>13.3</c:v>
                </c:pt>
                <c:pt idx="16">
                  <c:v>13.3</c:v>
                </c:pt>
                <c:pt idx="17">
                  <c:v>14.4</c:v>
                </c:pt>
                <c:pt idx="18">
                  <c:v>17.7</c:v>
                </c:pt>
                <c:pt idx="19">
                  <c:v>15</c:v>
                </c:pt>
                <c:pt idx="20">
                  <c:v>16.399999999999999</c:v>
                </c:pt>
                <c:pt idx="21">
                  <c:v>15.6</c:v>
                </c:pt>
                <c:pt idx="22">
                  <c:v>13.9</c:v>
                </c:pt>
                <c:pt idx="23">
                  <c:v>14.2</c:v>
                </c:pt>
                <c:pt idx="24">
                  <c:v>11</c:v>
                </c:pt>
                <c:pt idx="25">
                  <c:v>12</c:v>
                </c:pt>
                <c:pt idx="26">
                  <c:v>13.3</c:v>
                </c:pt>
                <c:pt idx="27">
                  <c:v>15.6</c:v>
                </c:pt>
                <c:pt idx="28">
                  <c:v>15.6</c:v>
                </c:pt>
                <c:pt idx="29">
                  <c:v>13.8</c:v>
                </c:pt>
                <c:pt idx="30">
                  <c:v>13.5</c:v>
                </c:pt>
                <c:pt idx="31">
                  <c:v>15.4</c:v>
                </c:pt>
                <c:pt idx="32">
                  <c:v>15.4</c:v>
                </c:pt>
                <c:pt idx="33">
                  <c:v>12.3</c:v>
                </c:pt>
                <c:pt idx="34">
                  <c:v>11.2</c:v>
                </c:pt>
                <c:pt idx="35">
                  <c:v>11.4</c:v>
                </c:pt>
                <c:pt idx="36">
                  <c:v>12.3</c:v>
                </c:pt>
                <c:pt idx="37">
                  <c:v>11.5</c:v>
                </c:pt>
                <c:pt idx="38">
                  <c:v>11.8</c:v>
                </c:pt>
                <c:pt idx="39">
                  <c:v>12.1</c:v>
                </c:pt>
                <c:pt idx="40">
                  <c:v>9</c:v>
                </c:pt>
                <c:pt idx="41">
                  <c:v>10.3</c:v>
                </c:pt>
                <c:pt idx="42">
                  <c:v>8.4</c:v>
                </c:pt>
                <c:pt idx="43">
                  <c:v>15.2</c:v>
                </c:pt>
                <c:pt idx="44">
                  <c:v>13.2</c:v>
                </c:pt>
                <c:pt idx="45">
                  <c:v>13.2</c:v>
                </c:pt>
                <c:pt idx="46">
                  <c:v>8.6</c:v>
                </c:pt>
                <c:pt idx="47">
                  <c:v>9.5</c:v>
                </c:pt>
                <c:pt idx="48">
                  <c:v>13.5</c:v>
                </c:pt>
                <c:pt idx="49">
                  <c:v>13.6</c:v>
                </c:pt>
                <c:pt idx="50">
                  <c:v>12.3</c:v>
                </c:pt>
                <c:pt idx="51">
                  <c:v>10.4</c:v>
                </c:pt>
                <c:pt idx="52">
                  <c:v>6.8</c:v>
                </c:pt>
                <c:pt idx="53">
                  <c:v>12.6</c:v>
                </c:pt>
                <c:pt idx="54">
                  <c:v>10.4</c:v>
                </c:pt>
                <c:pt idx="55">
                  <c:v>8</c:v>
                </c:pt>
                <c:pt idx="56">
                  <c:v>7.2</c:v>
                </c:pt>
                <c:pt idx="57">
                  <c:v>5.9</c:v>
                </c:pt>
                <c:pt idx="58">
                  <c:v>4</c:v>
                </c:pt>
                <c:pt idx="59">
                  <c:v>3.7</c:v>
                </c:pt>
                <c:pt idx="60">
                  <c:v>3.4</c:v>
                </c:pt>
                <c:pt idx="61">
                  <c:v>1.1000000000000001</c:v>
                </c:pt>
                <c:pt idx="62">
                  <c:v>1</c:v>
                </c:pt>
                <c:pt idx="63">
                  <c:v>2.6</c:v>
                </c:pt>
                <c:pt idx="64">
                  <c:v>2.7</c:v>
                </c:pt>
                <c:pt idx="65">
                  <c:v>3.9</c:v>
                </c:pt>
                <c:pt idx="66">
                  <c:v>7.2</c:v>
                </c:pt>
                <c:pt idx="67">
                  <c:v>4.3</c:v>
                </c:pt>
                <c:pt idx="68">
                  <c:v>8.4</c:v>
                </c:pt>
                <c:pt idx="69">
                  <c:v>11.3</c:v>
                </c:pt>
                <c:pt idx="70">
                  <c:v>11.4</c:v>
                </c:pt>
                <c:pt idx="71">
                  <c:v>10.8</c:v>
                </c:pt>
                <c:pt idx="72">
                  <c:v>11.4</c:v>
                </c:pt>
                <c:pt idx="73">
                  <c:v>9.1</c:v>
                </c:pt>
                <c:pt idx="74">
                  <c:v>7.7</c:v>
                </c:pt>
                <c:pt idx="75">
                  <c:v>9.4</c:v>
                </c:pt>
                <c:pt idx="76">
                  <c:v>9.1999999999999993</c:v>
                </c:pt>
                <c:pt idx="77">
                  <c:v>9.5</c:v>
                </c:pt>
                <c:pt idx="78">
                  <c:v>6.2</c:v>
                </c:pt>
                <c:pt idx="79">
                  <c:v>8.3000000000000007</c:v>
                </c:pt>
                <c:pt idx="80">
                  <c:v>9</c:v>
                </c:pt>
                <c:pt idx="81">
                  <c:v>12</c:v>
                </c:pt>
                <c:pt idx="82">
                  <c:v>11.1</c:v>
                </c:pt>
                <c:pt idx="83">
                  <c:v>11.4</c:v>
                </c:pt>
                <c:pt idx="84">
                  <c:v>13.1</c:v>
                </c:pt>
                <c:pt idx="85">
                  <c:v>12.4</c:v>
                </c:pt>
                <c:pt idx="86">
                  <c:v>11</c:v>
                </c:pt>
                <c:pt idx="87">
                  <c:v>10.8</c:v>
                </c:pt>
                <c:pt idx="88">
                  <c:v>11.5</c:v>
                </c:pt>
                <c:pt idx="89">
                  <c:v>11.4</c:v>
                </c:pt>
                <c:pt idx="90">
                  <c:v>10.3</c:v>
                </c:pt>
                <c:pt idx="91">
                  <c:v>11</c:v>
                </c:pt>
                <c:pt idx="92">
                  <c:v>9</c:v>
                </c:pt>
                <c:pt idx="93">
                  <c:v>12.5</c:v>
                </c:pt>
                <c:pt idx="94">
                  <c:v>11.7</c:v>
                </c:pt>
                <c:pt idx="95">
                  <c:v>9.4</c:v>
                </c:pt>
                <c:pt idx="96">
                  <c:v>9.1</c:v>
                </c:pt>
                <c:pt idx="97">
                  <c:v>6.8</c:v>
                </c:pt>
                <c:pt idx="98">
                  <c:v>1.4</c:v>
                </c:pt>
                <c:pt idx="99">
                  <c:v>-0.1</c:v>
                </c:pt>
                <c:pt idx="100">
                  <c:v>-0.1</c:v>
                </c:pt>
                <c:pt idx="101">
                  <c:v>0.2</c:v>
                </c:pt>
                <c:pt idx="102">
                  <c:v>0.3</c:v>
                </c:pt>
                <c:pt idx="103">
                  <c:v>3</c:v>
                </c:pt>
                <c:pt idx="104">
                  <c:v>3.3</c:v>
                </c:pt>
                <c:pt idx="105">
                  <c:v>1.4</c:v>
                </c:pt>
                <c:pt idx="106">
                  <c:v>1.6</c:v>
                </c:pt>
                <c:pt idx="107">
                  <c:v>1.3</c:v>
                </c:pt>
                <c:pt idx="108">
                  <c:v>-0.5</c:v>
                </c:pt>
                <c:pt idx="109">
                  <c:v>3.8</c:v>
                </c:pt>
                <c:pt idx="110">
                  <c:v>2.4</c:v>
                </c:pt>
                <c:pt idx="111">
                  <c:v>1</c:v>
                </c:pt>
                <c:pt idx="112">
                  <c:v>9.1</c:v>
                </c:pt>
                <c:pt idx="113">
                  <c:v>11.5</c:v>
                </c:pt>
                <c:pt idx="114">
                  <c:v>13.4</c:v>
                </c:pt>
                <c:pt idx="115">
                  <c:v>13.7</c:v>
                </c:pt>
                <c:pt idx="116">
                  <c:v>10.3</c:v>
                </c:pt>
                <c:pt idx="117">
                  <c:v>11.6</c:v>
                </c:pt>
                <c:pt idx="118">
                  <c:v>7.9</c:v>
                </c:pt>
                <c:pt idx="119">
                  <c:v>10.8</c:v>
                </c:pt>
                <c:pt idx="120">
                  <c:v>12.1</c:v>
                </c:pt>
                <c:pt idx="121">
                  <c:v>12.1</c:v>
                </c:pt>
                <c:pt idx="122">
                  <c:v>8.4</c:v>
                </c:pt>
                <c:pt idx="123">
                  <c:v>9.4</c:v>
                </c:pt>
                <c:pt idx="124">
                  <c:v>10.1</c:v>
                </c:pt>
                <c:pt idx="125">
                  <c:v>10.6</c:v>
                </c:pt>
                <c:pt idx="126">
                  <c:v>12.4</c:v>
                </c:pt>
                <c:pt idx="127">
                  <c:v>11.7</c:v>
                </c:pt>
                <c:pt idx="128">
                  <c:v>12.2</c:v>
                </c:pt>
                <c:pt idx="129">
                  <c:v>10.8</c:v>
                </c:pt>
                <c:pt idx="130">
                  <c:v>11</c:v>
                </c:pt>
                <c:pt idx="131">
                  <c:v>13.6</c:v>
                </c:pt>
                <c:pt idx="132">
                  <c:v>12.6</c:v>
                </c:pt>
                <c:pt idx="133">
                  <c:v>10.8</c:v>
                </c:pt>
                <c:pt idx="134">
                  <c:v>10.8</c:v>
                </c:pt>
                <c:pt idx="135">
                  <c:v>10.8</c:v>
                </c:pt>
                <c:pt idx="136">
                  <c:v>12.5</c:v>
                </c:pt>
                <c:pt idx="137">
                  <c:v>16.8</c:v>
                </c:pt>
                <c:pt idx="138">
                  <c:v>14.1</c:v>
                </c:pt>
                <c:pt idx="139">
                  <c:v>13.7</c:v>
                </c:pt>
                <c:pt idx="140">
                  <c:v>11.4</c:v>
                </c:pt>
                <c:pt idx="141">
                  <c:v>10.9</c:v>
                </c:pt>
                <c:pt idx="142">
                  <c:v>12.3</c:v>
                </c:pt>
                <c:pt idx="143">
                  <c:v>10.9</c:v>
                </c:pt>
                <c:pt idx="144">
                  <c:v>13.2</c:v>
                </c:pt>
                <c:pt idx="145">
                  <c:v>8.3000000000000007</c:v>
                </c:pt>
                <c:pt idx="146">
                  <c:v>7.7</c:v>
                </c:pt>
                <c:pt idx="147">
                  <c:v>10.199999999999999</c:v>
                </c:pt>
                <c:pt idx="148">
                  <c:v>6.9</c:v>
                </c:pt>
                <c:pt idx="149">
                  <c:v>8.8000000000000007</c:v>
                </c:pt>
                <c:pt idx="150">
                  <c:v>8.9</c:v>
                </c:pt>
                <c:pt idx="151">
                  <c:v>10</c:v>
                </c:pt>
                <c:pt idx="152">
                  <c:v>10.4</c:v>
                </c:pt>
                <c:pt idx="153">
                  <c:v>13.9</c:v>
                </c:pt>
                <c:pt idx="154">
                  <c:v>15.7</c:v>
                </c:pt>
                <c:pt idx="155">
                  <c:v>12.3</c:v>
                </c:pt>
                <c:pt idx="156">
                  <c:v>9.1</c:v>
                </c:pt>
                <c:pt idx="157">
                  <c:v>12.7</c:v>
                </c:pt>
                <c:pt idx="158">
                  <c:v>10.199999999999999</c:v>
                </c:pt>
                <c:pt idx="159">
                  <c:v>11.6</c:v>
                </c:pt>
                <c:pt idx="160">
                  <c:v>14.4</c:v>
                </c:pt>
                <c:pt idx="161">
                  <c:v>14.1</c:v>
                </c:pt>
                <c:pt idx="162">
                  <c:v>8.4</c:v>
                </c:pt>
                <c:pt idx="163">
                  <c:v>10.8</c:v>
                </c:pt>
                <c:pt idx="164">
                  <c:v>13.2</c:v>
                </c:pt>
                <c:pt idx="165">
                  <c:v>18.100000000000001</c:v>
                </c:pt>
                <c:pt idx="166">
                  <c:v>15.8</c:v>
                </c:pt>
                <c:pt idx="167">
                  <c:v>11.1</c:v>
                </c:pt>
                <c:pt idx="168">
                  <c:v>14.9</c:v>
                </c:pt>
                <c:pt idx="169">
                  <c:v>16.3</c:v>
                </c:pt>
                <c:pt idx="170">
                  <c:v>18</c:v>
                </c:pt>
                <c:pt idx="171">
                  <c:v>19.2</c:v>
                </c:pt>
                <c:pt idx="172">
                  <c:v>12.2</c:v>
                </c:pt>
                <c:pt idx="173">
                  <c:v>12.1</c:v>
                </c:pt>
                <c:pt idx="174">
                  <c:v>9.4</c:v>
                </c:pt>
                <c:pt idx="175">
                  <c:v>9.6</c:v>
                </c:pt>
                <c:pt idx="176">
                  <c:v>12.9</c:v>
                </c:pt>
                <c:pt idx="177">
                  <c:v>14.2</c:v>
                </c:pt>
                <c:pt idx="178">
                  <c:v>12.7</c:v>
                </c:pt>
                <c:pt idx="179">
                  <c:v>12.9</c:v>
                </c:pt>
                <c:pt idx="180">
                  <c:v>16.100000000000001</c:v>
                </c:pt>
                <c:pt idx="181">
                  <c:v>14.2</c:v>
                </c:pt>
                <c:pt idx="182">
                  <c:v>16.100000000000001</c:v>
                </c:pt>
                <c:pt idx="183">
                  <c:v>14.8</c:v>
                </c:pt>
                <c:pt idx="184">
                  <c:v>12.1</c:v>
                </c:pt>
                <c:pt idx="185">
                  <c:v>15.8</c:v>
                </c:pt>
                <c:pt idx="186">
                  <c:v>15.7</c:v>
                </c:pt>
                <c:pt idx="187">
                  <c:v>18.899999999999999</c:v>
                </c:pt>
                <c:pt idx="188">
                  <c:v>25.4</c:v>
                </c:pt>
                <c:pt idx="189">
                  <c:v>22.4</c:v>
                </c:pt>
                <c:pt idx="190">
                  <c:v>20.7</c:v>
                </c:pt>
                <c:pt idx="191">
                  <c:v>14.6</c:v>
                </c:pt>
                <c:pt idx="192">
                  <c:v>15.8</c:v>
                </c:pt>
                <c:pt idx="193">
                  <c:v>14.7</c:v>
                </c:pt>
                <c:pt idx="194">
                  <c:v>21.8</c:v>
                </c:pt>
                <c:pt idx="195">
                  <c:v>24.6</c:v>
                </c:pt>
                <c:pt idx="196">
                  <c:v>16.7</c:v>
                </c:pt>
                <c:pt idx="197">
                  <c:v>12.9</c:v>
                </c:pt>
                <c:pt idx="198">
                  <c:v>11.3</c:v>
                </c:pt>
                <c:pt idx="199">
                  <c:v>10.199999999999999</c:v>
                </c:pt>
                <c:pt idx="200">
                  <c:v>12.8</c:v>
                </c:pt>
                <c:pt idx="201">
                  <c:v>12.5</c:v>
                </c:pt>
                <c:pt idx="202">
                  <c:v>11.4</c:v>
                </c:pt>
                <c:pt idx="203">
                  <c:v>12</c:v>
                </c:pt>
                <c:pt idx="204">
                  <c:v>10.5</c:v>
                </c:pt>
                <c:pt idx="205">
                  <c:v>11.4</c:v>
                </c:pt>
                <c:pt idx="206">
                  <c:v>10.6</c:v>
                </c:pt>
                <c:pt idx="207">
                  <c:v>11.1</c:v>
                </c:pt>
                <c:pt idx="208">
                  <c:v>13.1</c:v>
                </c:pt>
                <c:pt idx="209">
                  <c:v>17.3</c:v>
                </c:pt>
                <c:pt idx="210">
                  <c:v>16.600000000000001</c:v>
                </c:pt>
                <c:pt idx="211">
                  <c:v>20.9</c:v>
                </c:pt>
                <c:pt idx="212">
                  <c:v>22.7</c:v>
                </c:pt>
                <c:pt idx="213">
                  <c:v>26.9</c:v>
                </c:pt>
                <c:pt idx="214">
                  <c:v>26</c:v>
                </c:pt>
                <c:pt idx="215">
                  <c:v>15</c:v>
                </c:pt>
                <c:pt idx="216">
                  <c:v>18.399999999999999</c:v>
                </c:pt>
                <c:pt idx="217">
                  <c:v>18.399999999999999</c:v>
                </c:pt>
                <c:pt idx="218">
                  <c:v>17.899999999999999</c:v>
                </c:pt>
                <c:pt idx="219">
                  <c:v>20.3</c:v>
                </c:pt>
                <c:pt idx="220">
                  <c:v>15.2</c:v>
                </c:pt>
                <c:pt idx="221">
                  <c:v>20.5</c:v>
                </c:pt>
                <c:pt idx="222">
                  <c:v>22</c:v>
                </c:pt>
                <c:pt idx="223">
                  <c:v>24</c:v>
                </c:pt>
                <c:pt idx="224">
                  <c:v>26.4</c:v>
                </c:pt>
                <c:pt idx="225">
                  <c:v>24.6</c:v>
                </c:pt>
                <c:pt idx="226">
                  <c:v>28.3</c:v>
                </c:pt>
                <c:pt idx="227">
                  <c:v>18.600000000000001</c:v>
                </c:pt>
                <c:pt idx="228">
                  <c:v>20.3</c:v>
                </c:pt>
                <c:pt idx="229">
                  <c:v>19.3</c:v>
                </c:pt>
                <c:pt idx="230">
                  <c:v>22.8</c:v>
                </c:pt>
                <c:pt idx="231">
                  <c:v>21</c:v>
                </c:pt>
                <c:pt idx="232">
                  <c:v>21.2</c:v>
                </c:pt>
                <c:pt idx="233">
                  <c:v>22.7</c:v>
                </c:pt>
                <c:pt idx="234">
                  <c:v>20.2</c:v>
                </c:pt>
                <c:pt idx="235">
                  <c:v>21.2</c:v>
                </c:pt>
                <c:pt idx="236">
                  <c:v>15.5</c:v>
                </c:pt>
                <c:pt idx="237">
                  <c:v>18.8</c:v>
                </c:pt>
                <c:pt idx="238">
                  <c:v>21.8</c:v>
                </c:pt>
                <c:pt idx="239">
                  <c:v>19.100000000000001</c:v>
                </c:pt>
                <c:pt idx="240">
                  <c:v>19.8</c:v>
                </c:pt>
                <c:pt idx="241">
                  <c:v>19.8</c:v>
                </c:pt>
                <c:pt idx="242">
                  <c:v>19.2</c:v>
                </c:pt>
                <c:pt idx="243">
                  <c:v>20.7</c:v>
                </c:pt>
                <c:pt idx="244">
                  <c:v>17.8</c:v>
                </c:pt>
                <c:pt idx="245">
                  <c:v>18.899999999999999</c:v>
                </c:pt>
                <c:pt idx="246">
                  <c:v>18.2</c:v>
                </c:pt>
                <c:pt idx="247">
                  <c:v>22.5</c:v>
                </c:pt>
                <c:pt idx="248">
                  <c:v>19.2</c:v>
                </c:pt>
                <c:pt idx="249">
                  <c:v>18.600000000000001</c:v>
                </c:pt>
                <c:pt idx="250">
                  <c:v>21.2</c:v>
                </c:pt>
                <c:pt idx="251">
                  <c:v>19.5</c:v>
                </c:pt>
                <c:pt idx="252">
                  <c:v>19.2</c:v>
                </c:pt>
                <c:pt idx="253">
                  <c:v>15</c:v>
                </c:pt>
                <c:pt idx="254">
                  <c:v>16.600000000000001</c:v>
                </c:pt>
                <c:pt idx="255">
                  <c:v>16.2</c:v>
                </c:pt>
                <c:pt idx="256">
                  <c:v>20.6</c:v>
                </c:pt>
                <c:pt idx="257">
                  <c:v>20</c:v>
                </c:pt>
                <c:pt idx="258">
                  <c:v>19.2</c:v>
                </c:pt>
                <c:pt idx="259">
                  <c:v>17.899999999999999</c:v>
                </c:pt>
                <c:pt idx="260">
                  <c:v>22</c:v>
                </c:pt>
                <c:pt idx="261">
                  <c:v>17.399999999999999</c:v>
                </c:pt>
                <c:pt idx="262">
                  <c:v>22.1</c:v>
                </c:pt>
                <c:pt idx="263">
                  <c:v>20.399999999999999</c:v>
                </c:pt>
                <c:pt idx="264">
                  <c:v>18.2</c:v>
                </c:pt>
                <c:pt idx="265">
                  <c:v>21.4</c:v>
                </c:pt>
                <c:pt idx="266">
                  <c:v>25.2</c:v>
                </c:pt>
                <c:pt idx="267">
                  <c:v>27</c:v>
                </c:pt>
                <c:pt idx="268">
                  <c:v>28.9</c:v>
                </c:pt>
                <c:pt idx="269">
                  <c:v>31.4</c:v>
                </c:pt>
                <c:pt idx="270">
                  <c:v>30.6</c:v>
                </c:pt>
                <c:pt idx="271">
                  <c:v>23.1</c:v>
                </c:pt>
                <c:pt idx="272">
                  <c:v>26.4</c:v>
                </c:pt>
                <c:pt idx="273">
                  <c:v>22.4</c:v>
                </c:pt>
                <c:pt idx="274">
                  <c:v>20.2</c:v>
                </c:pt>
                <c:pt idx="275">
                  <c:v>18.100000000000001</c:v>
                </c:pt>
                <c:pt idx="276">
                  <c:v>17.600000000000001</c:v>
                </c:pt>
                <c:pt idx="277">
                  <c:v>19.899999999999999</c:v>
                </c:pt>
                <c:pt idx="278">
                  <c:v>18.2</c:v>
                </c:pt>
                <c:pt idx="279">
                  <c:v>21.4</c:v>
                </c:pt>
                <c:pt idx="280">
                  <c:v>20.8</c:v>
                </c:pt>
                <c:pt idx="281">
                  <c:v>22.4</c:v>
                </c:pt>
                <c:pt idx="282">
                  <c:v>31.3</c:v>
                </c:pt>
                <c:pt idx="283">
                  <c:v>25.6</c:v>
                </c:pt>
                <c:pt idx="284">
                  <c:v>23</c:v>
                </c:pt>
                <c:pt idx="285">
                  <c:v>16.7</c:v>
                </c:pt>
                <c:pt idx="286">
                  <c:v>18.399999999999999</c:v>
                </c:pt>
                <c:pt idx="287">
                  <c:v>22.7</c:v>
                </c:pt>
                <c:pt idx="288">
                  <c:v>26.1</c:v>
                </c:pt>
                <c:pt idx="289">
                  <c:v>22.4</c:v>
                </c:pt>
                <c:pt idx="290">
                  <c:v>24.8</c:v>
                </c:pt>
                <c:pt idx="291">
                  <c:v>28.8</c:v>
                </c:pt>
                <c:pt idx="292">
                  <c:v>30.6</c:v>
                </c:pt>
                <c:pt idx="293">
                  <c:v>31.8</c:v>
                </c:pt>
                <c:pt idx="294">
                  <c:v>23.3</c:v>
                </c:pt>
                <c:pt idx="295">
                  <c:v>24.6</c:v>
                </c:pt>
                <c:pt idx="296">
                  <c:v>24.7</c:v>
                </c:pt>
                <c:pt idx="297">
                  <c:v>23</c:v>
                </c:pt>
                <c:pt idx="298">
                  <c:v>25.5</c:v>
                </c:pt>
                <c:pt idx="299">
                  <c:v>24.4</c:v>
                </c:pt>
                <c:pt idx="300">
                  <c:v>22.7</c:v>
                </c:pt>
                <c:pt idx="301">
                  <c:v>24.9</c:v>
                </c:pt>
                <c:pt idx="302">
                  <c:v>27.4</c:v>
                </c:pt>
                <c:pt idx="303">
                  <c:v>31.1</c:v>
                </c:pt>
                <c:pt idx="304">
                  <c:v>25.9</c:v>
                </c:pt>
                <c:pt idx="305">
                  <c:v>22.7</c:v>
                </c:pt>
                <c:pt idx="306">
                  <c:v>27.1</c:v>
                </c:pt>
                <c:pt idx="307">
                  <c:v>24.7</c:v>
                </c:pt>
                <c:pt idx="308">
                  <c:v>21.4</c:v>
                </c:pt>
                <c:pt idx="309">
                  <c:v>25.5</c:v>
                </c:pt>
                <c:pt idx="310">
                  <c:v>29.9</c:v>
                </c:pt>
                <c:pt idx="311">
                  <c:v>23.3</c:v>
                </c:pt>
                <c:pt idx="312">
                  <c:v>24.7</c:v>
                </c:pt>
                <c:pt idx="313">
                  <c:v>24.9</c:v>
                </c:pt>
                <c:pt idx="314">
                  <c:v>26.1</c:v>
                </c:pt>
                <c:pt idx="315">
                  <c:v>28.2</c:v>
                </c:pt>
                <c:pt idx="316">
                  <c:v>32.6</c:v>
                </c:pt>
                <c:pt idx="317">
                  <c:v>31.6</c:v>
                </c:pt>
                <c:pt idx="318">
                  <c:v>24.3</c:v>
                </c:pt>
                <c:pt idx="319">
                  <c:v>27.3</c:v>
                </c:pt>
                <c:pt idx="320">
                  <c:v>22.8</c:v>
                </c:pt>
                <c:pt idx="321">
                  <c:v>24.7</c:v>
                </c:pt>
                <c:pt idx="322">
                  <c:v>24.2</c:v>
                </c:pt>
                <c:pt idx="323">
                  <c:v>23.3</c:v>
                </c:pt>
                <c:pt idx="324">
                  <c:v>25.2</c:v>
                </c:pt>
                <c:pt idx="325">
                  <c:v>20.9</c:v>
                </c:pt>
                <c:pt idx="326">
                  <c:v>24.2</c:v>
                </c:pt>
                <c:pt idx="327">
                  <c:v>22.8</c:v>
                </c:pt>
                <c:pt idx="328">
                  <c:v>29.7</c:v>
                </c:pt>
                <c:pt idx="329">
                  <c:v>21.9</c:v>
                </c:pt>
                <c:pt idx="330">
                  <c:v>22.7</c:v>
                </c:pt>
                <c:pt idx="331">
                  <c:v>26</c:v>
                </c:pt>
                <c:pt idx="332">
                  <c:v>30</c:v>
                </c:pt>
                <c:pt idx="333">
                  <c:v>26.9</c:v>
                </c:pt>
                <c:pt idx="334">
                  <c:v>21.5</c:v>
                </c:pt>
                <c:pt idx="335">
                  <c:v>24.2</c:v>
                </c:pt>
                <c:pt idx="336">
                  <c:v>31.3</c:v>
                </c:pt>
                <c:pt idx="337">
                  <c:v>29.4</c:v>
                </c:pt>
                <c:pt idx="338">
                  <c:v>23.5</c:v>
                </c:pt>
                <c:pt idx="339">
                  <c:v>22.3</c:v>
                </c:pt>
                <c:pt idx="340">
                  <c:v>27.8</c:v>
                </c:pt>
                <c:pt idx="341">
                  <c:v>21.5</c:v>
                </c:pt>
                <c:pt idx="342">
                  <c:v>28.6</c:v>
                </c:pt>
                <c:pt idx="343">
                  <c:v>22.8</c:v>
                </c:pt>
                <c:pt idx="344">
                  <c:v>22</c:v>
                </c:pt>
                <c:pt idx="345">
                  <c:v>17.7</c:v>
                </c:pt>
                <c:pt idx="346">
                  <c:v>15.6</c:v>
                </c:pt>
                <c:pt idx="347">
                  <c:v>15.6</c:v>
                </c:pt>
                <c:pt idx="348">
                  <c:v>17.7</c:v>
                </c:pt>
                <c:pt idx="349">
                  <c:v>17.7</c:v>
                </c:pt>
                <c:pt idx="350">
                  <c:v>19.5</c:v>
                </c:pt>
                <c:pt idx="351">
                  <c:v>20.3</c:v>
                </c:pt>
                <c:pt idx="352">
                  <c:v>21.2</c:v>
                </c:pt>
                <c:pt idx="353">
                  <c:v>22.6</c:v>
                </c:pt>
                <c:pt idx="354">
                  <c:v>24.1</c:v>
                </c:pt>
                <c:pt idx="355">
                  <c:v>23.8</c:v>
                </c:pt>
                <c:pt idx="356">
                  <c:v>25.3</c:v>
                </c:pt>
                <c:pt idx="357">
                  <c:v>24.7</c:v>
                </c:pt>
                <c:pt idx="358">
                  <c:v>22.3</c:v>
                </c:pt>
                <c:pt idx="359">
                  <c:v>19.7</c:v>
                </c:pt>
                <c:pt idx="360">
                  <c:v>19.3</c:v>
                </c:pt>
                <c:pt idx="361">
                  <c:v>20.2</c:v>
                </c:pt>
                <c:pt idx="362">
                  <c:v>16</c:v>
                </c:pt>
                <c:pt idx="363">
                  <c:v>14.4</c:v>
                </c:pt>
                <c:pt idx="364">
                  <c:v>14.1</c:v>
                </c:pt>
                <c:pt idx="365">
                  <c:v>15.7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KNMI!$H$3</c:f>
              <c:strCache>
                <c:ptCount val="1"/>
                <c:pt idx="0">
                  <c:v>min (10cm)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KNMI!$H$4:$H$369</c:f>
              <c:numCache>
                <c:formatCode>0.0</c:formatCode>
                <c:ptCount val="366"/>
                <c:pt idx="0">
                  <c:v>7.7</c:v>
                </c:pt>
                <c:pt idx="1">
                  <c:v>11.9</c:v>
                </c:pt>
                <c:pt idx="2">
                  <c:v>10.3</c:v>
                </c:pt>
                <c:pt idx="3">
                  <c:v>9.4</c:v>
                </c:pt>
                <c:pt idx="4">
                  <c:v>8.6999999999999993</c:v>
                </c:pt>
                <c:pt idx="5">
                  <c:v>9.6</c:v>
                </c:pt>
                <c:pt idx="6">
                  <c:v>12.5</c:v>
                </c:pt>
                <c:pt idx="7">
                  <c:v>9.1</c:v>
                </c:pt>
                <c:pt idx="8">
                  <c:v>8.9</c:v>
                </c:pt>
                <c:pt idx="9">
                  <c:v>8.6999999999999993</c:v>
                </c:pt>
                <c:pt idx="10">
                  <c:v>11.8</c:v>
                </c:pt>
                <c:pt idx="11">
                  <c:v>14.7</c:v>
                </c:pt>
                <c:pt idx="12">
                  <c:v>14.1</c:v>
                </c:pt>
                <c:pt idx="13">
                  <c:v>1.8</c:v>
                </c:pt>
                <c:pt idx="14">
                  <c:v>1</c:v>
                </c:pt>
                <c:pt idx="15">
                  <c:v>0.2</c:v>
                </c:pt>
                <c:pt idx="16">
                  <c:v>6.1</c:v>
                </c:pt>
                <c:pt idx="17">
                  <c:v>5.3</c:v>
                </c:pt>
                <c:pt idx="18">
                  <c:v>12</c:v>
                </c:pt>
                <c:pt idx="19">
                  <c:v>10.5</c:v>
                </c:pt>
                <c:pt idx="20">
                  <c:v>10.8</c:v>
                </c:pt>
                <c:pt idx="21">
                  <c:v>5.5</c:v>
                </c:pt>
                <c:pt idx="22">
                  <c:v>2.2000000000000002</c:v>
                </c:pt>
                <c:pt idx="23">
                  <c:v>6.6</c:v>
                </c:pt>
                <c:pt idx="24">
                  <c:v>5.6</c:v>
                </c:pt>
                <c:pt idx="25">
                  <c:v>3.4</c:v>
                </c:pt>
                <c:pt idx="26">
                  <c:v>8.4</c:v>
                </c:pt>
                <c:pt idx="27">
                  <c:v>9.1</c:v>
                </c:pt>
                <c:pt idx="28">
                  <c:v>9.5</c:v>
                </c:pt>
                <c:pt idx="29">
                  <c:v>8.5</c:v>
                </c:pt>
                <c:pt idx="30">
                  <c:v>9.3000000000000007</c:v>
                </c:pt>
                <c:pt idx="31">
                  <c:v>9.1999999999999993</c:v>
                </c:pt>
                <c:pt idx="32">
                  <c:v>7.8</c:v>
                </c:pt>
                <c:pt idx="33">
                  <c:v>6.3</c:v>
                </c:pt>
                <c:pt idx="34">
                  <c:v>7.5</c:v>
                </c:pt>
                <c:pt idx="35">
                  <c:v>8.6</c:v>
                </c:pt>
                <c:pt idx="36">
                  <c:v>7.7</c:v>
                </c:pt>
                <c:pt idx="37">
                  <c:v>7</c:v>
                </c:pt>
                <c:pt idx="38">
                  <c:v>5.6</c:v>
                </c:pt>
                <c:pt idx="39">
                  <c:v>6.3</c:v>
                </c:pt>
                <c:pt idx="40">
                  <c:v>5.6</c:v>
                </c:pt>
                <c:pt idx="41">
                  <c:v>-0.4</c:v>
                </c:pt>
                <c:pt idx="42">
                  <c:v>2.4</c:v>
                </c:pt>
                <c:pt idx="43">
                  <c:v>4.7</c:v>
                </c:pt>
                <c:pt idx="44">
                  <c:v>9.1999999999999993</c:v>
                </c:pt>
                <c:pt idx="45">
                  <c:v>6.4</c:v>
                </c:pt>
                <c:pt idx="46">
                  <c:v>1.4</c:v>
                </c:pt>
                <c:pt idx="47">
                  <c:v>-0.6</c:v>
                </c:pt>
                <c:pt idx="48">
                  <c:v>1.8</c:v>
                </c:pt>
                <c:pt idx="49">
                  <c:v>10.4</c:v>
                </c:pt>
                <c:pt idx="50">
                  <c:v>0.7</c:v>
                </c:pt>
                <c:pt idx="51">
                  <c:v>0.6</c:v>
                </c:pt>
                <c:pt idx="52">
                  <c:v>-3.8</c:v>
                </c:pt>
                <c:pt idx="53">
                  <c:v>6.6</c:v>
                </c:pt>
                <c:pt idx="54">
                  <c:v>3.1</c:v>
                </c:pt>
                <c:pt idx="55">
                  <c:v>-3</c:v>
                </c:pt>
                <c:pt idx="56">
                  <c:v>-3.7</c:v>
                </c:pt>
                <c:pt idx="57">
                  <c:v>1.1000000000000001</c:v>
                </c:pt>
                <c:pt idx="58">
                  <c:v>-3.7</c:v>
                </c:pt>
                <c:pt idx="59">
                  <c:v>-2.8</c:v>
                </c:pt>
                <c:pt idx="60">
                  <c:v>-3.5</c:v>
                </c:pt>
                <c:pt idx="61">
                  <c:v>-2.9</c:v>
                </c:pt>
                <c:pt idx="62">
                  <c:v>-3.7</c:v>
                </c:pt>
                <c:pt idx="63">
                  <c:v>-3.1</c:v>
                </c:pt>
                <c:pt idx="64">
                  <c:v>0.3</c:v>
                </c:pt>
                <c:pt idx="65">
                  <c:v>1.5</c:v>
                </c:pt>
                <c:pt idx="66">
                  <c:v>-5.0999999999999996</c:v>
                </c:pt>
                <c:pt idx="67">
                  <c:v>-5.6</c:v>
                </c:pt>
                <c:pt idx="68">
                  <c:v>2.1</c:v>
                </c:pt>
                <c:pt idx="69">
                  <c:v>5.2</c:v>
                </c:pt>
                <c:pt idx="70">
                  <c:v>8</c:v>
                </c:pt>
                <c:pt idx="71">
                  <c:v>7</c:v>
                </c:pt>
                <c:pt idx="72">
                  <c:v>1.7</c:v>
                </c:pt>
                <c:pt idx="73">
                  <c:v>6.3</c:v>
                </c:pt>
                <c:pt idx="74">
                  <c:v>4.3</c:v>
                </c:pt>
                <c:pt idx="75">
                  <c:v>5.9</c:v>
                </c:pt>
                <c:pt idx="76">
                  <c:v>4.3</c:v>
                </c:pt>
                <c:pt idx="77">
                  <c:v>2.6</c:v>
                </c:pt>
                <c:pt idx="78">
                  <c:v>2.7</c:v>
                </c:pt>
                <c:pt idx="79">
                  <c:v>5</c:v>
                </c:pt>
                <c:pt idx="80">
                  <c:v>4.0999999999999996</c:v>
                </c:pt>
                <c:pt idx="81">
                  <c:v>4.5</c:v>
                </c:pt>
                <c:pt idx="82">
                  <c:v>5.5</c:v>
                </c:pt>
                <c:pt idx="83">
                  <c:v>6.9</c:v>
                </c:pt>
                <c:pt idx="84">
                  <c:v>9.5</c:v>
                </c:pt>
                <c:pt idx="85">
                  <c:v>10.3</c:v>
                </c:pt>
                <c:pt idx="86">
                  <c:v>0.7</c:v>
                </c:pt>
                <c:pt idx="87">
                  <c:v>0.7</c:v>
                </c:pt>
                <c:pt idx="88">
                  <c:v>9.4</c:v>
                </c:pt>
                <c:pt idx="89">
                  <c:v>6.6</c:v>
                </c:pt>
                <c:pt idx="90">
                  <c:v>5.5</c:v>
                </c:pt>
                <c:pt idx="91">
                  <c:v>7.3</c:v>
                </c:pt>
                <c:pt idx="92">
                  <c:v>5.6</c:v>
                </c:pt>
                <c:pt idx="93">
                  <c:v>7.1</c:v>
                </c:pt>
                <c:pt idx="94">
                  <c:v>7.2</c:v>
                </c:pt>
                <c:pt idx="95">
                  <c:v>5.5</c:v>
                </c:pt>
                <c:pt idx="96">
                  <c:v>5.7</c:v>
                </c:pt>
                <c:pt idx="97">
                  <c:v>1.4</c:v>
                </c:pt>
                <c:pt idx="98">
                  <c:v>-4</c:v>
                </c:pt>
                <c:pt idx="99">
                  <c:v>-4.5</c:v>
                </c:pt>
                <c:pt idx="100">
                  <c:v>-6.6</c:v>
                </c:pt>
                <c:pt idx="101">
                  <c:v>-10.4</c:v>
                </c:pt>
                <c:pt idx="102">
                  <c:v>-11.8</c:v>
                </c:pt>
                <c:pt idx="103">
                  <c:v>-0.3</c:v>
                </c:pt>
                <c:pt idx="104">
                  <c:v>1.1000000000000001</c:v>
                </c:pt>
                <c:pt idx="105">
                  <c:v>0.2</c:v>
                </c:pt>
                <c:pt idx="106">
                  <c:v>-0.8</c:v>
                </c:pt>
                <c:pt idx="107">
                  <c:v>-5.8</c:v>
                </c:pt>
                <c:pt idx="108">
                  <c:v>-8.1999999999999993</c:v>
                </c:pt>
                <c:pt idx="109">
                  <c:v>-9.8000000000000007</c:v>
                </c:pt>
                <c:pt idx="110">
                  <c:v>-6.6</c:v>
                </c:pt>
                <c:pt idx="111">
                  <c:v>-4</c:v>
                </c:pt>
                <c:pt idx="112">
                  <c:v>-4.9000000000000004</c:v>
                </c:pt>
                <c:pt idx="113">
                  <c:v>7</c:v>
                </c:pt>
                <c:pt idx="114">
                  <c:v>3.1</c:v>
                </c:pt>
                <c:pt idx="115">
                  <c:v>6.7</c:v>
                </c:pt>
                <c:pt idx="116">
                  <c:v>-1.2</c:v>
                </c:pt>
                <c:pt idx="117">
                  <c:v>-2.5</c:v>
                </c:pt>
                <c:pt idx="118">
                  <c:v>-4.7</c:v>
                </c:pt>
                <c:pt idx="119">
                  <c:v>-3</c:v>
                </c:pt>
                <c:pt idx="120">
                  <c:v>-1.6</c:v>
                </c:pt>
                <c:pt idx="121">
                  <c:v>5.0999999999999996</c:v>
                </c:pt>
                <c:pt idx="122">
                  <c:v>4.8</c:v>
                </c:pt>
                <c:pt idx="123">
                  <c:v>-1.6</c:v>
                </c:pt>
                <c:pt idx="124">
                  <c:v>3.7</c:v>
                </c:pt>
                <c:pt idx="125">
                  <c:v>8.9</c:v>
                </c:pt>
                <c:pt idx="126">
                  <c:v>10</c:v>
                </c:pt>
                <c:pt idx="127">
                  <c:v>8</c:v>
                </c:pt>
                <c:pt idx="128">
                  <c:v>8.6999999999999993</c:v>
                </c:pt>
                <c:pt idx="129">
                  <c:v>-2.7</c:v>
                </c:pt>
                <c:pt idx="130">
                  <c:v>-1.9</c:v>
                </c:pt>
                <c:pt idx="131">
                  <c:v>9.1999999999999993</c:v>
                </c:pt>
                <c:pt idx="132">
                  <c:v>8.1</c:v>
                </c:pt>
                <c:pt idx="133">
                  <c:v>5.0999999999999996</c:v>
                </c:pt>
                <c:pt idx="134">
                  <c:v>-2.1</c:v>
                </c:pt>
                <c:pt idx="135">
                  <c:v>0.5</c:v>
                </c:pt>
                <c:pt idx="136">
                  <c:v>7.9</c:v>
                </c:pt>
                <c:pt idx="137">
                  <c:v>9.6999999999999993</c:v>
                </c:pt>
                <c:pt idx="138">
                  <c:v>5.0999999999999996</c:v>
                </c:pt>
                <c:pt idx="139">
                  <c:v>5.6</c:v>
                </c:pt>
                <c:pt idx="140">
                  <c:v>8</c:v>
                </c:pt>
                <c:pt idx="141">
                  <c:v>1.5</c:v>
                </c:pt>
                <c:pt idx="142">
                  <c:v>3.5</c:v>
                </c:pt>
                <c:pt idx="143">
                  <c:v>7.6</c:v>
                </c:pt>
                <c:pt idx="144">
                  <c:v>3.5</c:v>
                </c:pt>
                <c:pt idx="145">
                  <c:v>3.2</c:v>
                </c:pt>
                <c:pt idx="146">
                  <c:v>3.1</c:v>
                </c:pt>
                <c:pt idx="147">
                  <c:v>4.4000000000000004</c:v>
                </c:pt>
                <c:pt idx="148">
                  <c:v>3.9</c:v>
                </c:pt>
                <c:pt idx="149">
                  <c:v>-3.8</c:v>
                </c:pt>
                <c:pt idx="150">
                  <c:v>-4.7</c:v>
                </c:pt>
                <c:pt idx="151">
                  <c:v>4.5</c:v>
                </c:pt>
                <c:pt idx="152">
                  <c:v>4.5999999999999996</c:v>
                </c:pt>
                <c:pt idx="153">
                  <c:v>4.8</c:v>
                </c:pt>
                <c:pt idx="154">
                  <c:v>7.8</c:v>
                </c:pt>
                <c:pt idx="155">
                  <c:v>-1.6</c:v>
                </c:pt>
                <c:pt idx="156">
                  <c:v>-1.6</c:v>
                </c:pt>
                <c:pt idx="157">
                  <c:v>-3.9</c:v>
                </c:pt>
                <c:pt idx="158">
                  <c:v>-0.2</c:v>
                </c:pt>
                <c:pt idx="159">
                  <c:v>0.7</c:v>
                </c:pt>
                <c:pt idx="160">
                  <c:v>3.1</c:v>
                </c:pt>
                <c:pt idx="161">
                  <c:v>5.6</c:v>
                </c:pt>
                <c:pt idx="162">
                  <c:v>6.1</c:v>
                </c:pt>
                <c:pt idx="163">
                  <c:v>6.5</c:v>
                </c:pt>
                <c:pt idx="164">
                  <c:v>8.9</c:v>
                </c:pt>
                <c:pt idx="165">
                  <c:v>6.6</c:v>
                </c:pt>
                <c:pt idx="166">
                  <c:v>8.9</c:v>
                </c:pt>
                <c:pt idx="167">
                  <c:v>0.1</c:v>
                </c:pt>
                <c:pt idx="168">
                  <c:v>3.2</c:v>
                </c:pt>
                <c:pt idx="169">
                  <c:v>1.8</c:v>
                </c:pt>
                <c:pt idx="170">
                  <c:v>2.6</c:v>
                </c:pt>
                <c:pt idx="171">
                  <c:v>2.8</c:v>
                </c:pt>
                <c:pt idx="172">
                  <c:v>6.2</c:v>
                </c:pt>
                <c:pt idx="173">
                  <c:v>6</c:v>
                </c:pt>
                <c:pt idx="174">
                  <c:v>1.5</c:v>
                </c:pt>
                <c:pt idx="175">
                  <c:v>1.1000000000000001</c:v>
                </c:pt>
                <c:pt idx="176">
                  <c:v>-3.5</c:v>
                </c:pt>
                <c:pt idx="177">
                  <c:v>3.7</c:v>
                </c:pt>
                <c:pt idx="178">
                  <c:v>3.9</c:v>
                </c:pt>
                <c:pt idx="179">
                  <c:v>5</c:v>
                </c:pt>
                <c:pt idx="180">
                  <c:v>6.5</c:v>
                </c:pt>
                <c:pt idx="181">
                  <c:v>3.7</c:v>
                </c:pt>
                <c:pt idx="182">
                  <c:v>2.8</c:v>
                </c:pt>
                <c:pt idx="183">
                  <c:v>5.3</c:v>
                </c:pt>
                <c:pt idx="184">
                  <c:v>6.1</c:v>
                </c:pt>
                <c:pt idx="185">
                  <c:v>8.1999999999999993</c:v>
                </c:pt>
                <c:pt idx="186">
                  <c:v>8.4</c:v>
                </c:pt>
                <c:pt idx="187">
                  <c:v>9.6</c:v>
                </c:pt>
                <c:pt idx="188">
                  <c:v>11.3</c:v>
                </c:pt>
                <c:pt idx="189">
                  <c:v>12.3</c:v>
                </c:pt>
                <c:pt idx="190">
                  <c:v>9.6</c:v>
                </c:pt>
                <c:pt idx="191">
                  <c:v>7.3</c:v>
                </c:pt>
                <c:pt idx="192">
                  <c:v>4.8</c:v>
                </c:pt>
                <c:pt idx="193">
                  <c:v>10.3</c:v>
                </c:pt>
                <c:pt idx="194">
                  <c:v>10.8</c:v>
                </c:pt>
                <c:pt idx="195">
                  <c:v>7.3</c:v>
                </c:pt>
                <c:pt idx="196">
                  <c:v>7.2</c:v>
                </c:pt>
                <c:pt idx="197">
                  <c:v>2.8</c:v>
                </c:pt>
                <c:pt idx="198">
                  <c:v>1.6</c:v>
                </c:pt>
                <c:pt idx="199">
                  <c:v>-1.2</c:v>
                </c:pt>
                <c:pt idx="200">
                  <c:v>-0.3</c:v>
                </c:pt>
                <c:pt idx="201">
                  <c:v>5.2</c:v>
                </c:pt>
                <c:pt idx="202">
                  <c:v>3.5</c:v>
                </c:pt>
                <c:pt idx="203">
                  <c:v>1.3</c:v>
                </c:pt>
                <c:pt idx="204">
                  <c:v>-3.6</c:v>
                </c:pt>
                <c:pt idx="205">
                  <c:v>-5.3</c:v>
                </c:pt>
                <c:pt idx="206">
                  <c:v>0.6</c:v>
                </c:pt>
                <c:pt idx="207">
                  <c:v>0.3</c:v>
                </c:pt>
                <c:pt idx="208">
                  <c:v>5.7</c:v>
                </c:pt>
                <c:pt idx="209">
                  <c:v>3.7</c:v>
                </c:pt>
                <c:pt idx="210">
                  <c:v>1.3</c:v>
                </c:pt>
                <c:pt idx="211">
                  <c:v>0</c:v>
                </c:pt>
                <c:pt idx="212">
                  <c:v>10.1</c:v>
                </c:pt>
                <c:pt idx="213">
                  <c:v>11.2</c:v>
                </c:pt>
                <c:pt idx="214">
                  <c:v>11.8</c:v>
                </c:pt>
                <c:pt idx="215">
                  <c:v>3.1</c:v>
                </c:pt>
                <c:pt idx="216">
                  <c:v>2.2000000000000002</c:v>
                </c:pt>
                <c:pt idx="217">
                  <c:v>8.9</c:v>
                </c:pt>
                <c:pt idx="218">
                  <c:v>10.199999999999999</c:v>
                </c:pt>
                <c:pt idx="219">
                  <c:v>9</c:v>
                </c:pt>
                <c:pt idx="220">
                  <c:v>4.4000000000000004</c:v>
                </c:pt>
                <c:pt idx="221">
                  <c:v>3.5</c:v>
                </c:pt>
                <c:pt idx="222">
                  <c:v>5.4</c:v>
                </c:pt>
                <c:pt idx="223">
                  <c:v>8.9</c:v>
                </c:pt>
                <c:pt idx="224">
                  <c:v>10.7</c:v>
                </c:pt>
                <c:pt idx="225">
                  <c:v>11.1</c:v>
                </c:pt>
                <c:pt idx="226">
                  <c:v>11.3</c:v>
                </c:pt>
                <c:pt idx="227">
                  <c:v>13.2</c:v>
                </c:pt>
                <c:pt idx="228">
                  <c:v>13.3</c:v>
                </c:pt>
                <c:pt idx="229">
                  <c:v>11.9</c:v>
                </c:pt>
                <c:pt idx="230">
                  <c:v>11.9</c:v>
                </c:pt>
                <c:pt idx="231">
                  <c:v>10.199999999999999</c:v>
                </c:pt>
                <c:pt idx="232">
                  <c:v>9.3000000000000007</c:v>
                </c:pt>
                <c:pt idx="233">
                  <c:v>9.3000000000000007</c:v>
                </c:pt>
                <c:pt idx="234">
                  <c:v>9.9</c:v>
                </c:pt>
                <c:pt idx="235">
                  <c:v>9.4</c:v>
                </c:pt>
                <c:pt idx="236">
                  <c:v>8.6999999999999993</c:v>
                </c:pt>
                <c:pt idx="237">
                  <c:v>9.1</c:v>
                </c:pt>
                <c:pt idx="238">
                  <c:v>9.1999999999999993</c:v>
                </c:pt>
                <c:pt idx="239">
                  <c:v>10.199999999999999</c:v>
                </c:pt>
                <c:pt idx="240">
                  <c:v>7.4</c:v>
                </c:pt>
                <c:pt idx="241">
                  <c:v>5.9</c:v>
                </c:pt>
                <c:pt idx="242">
                  <c:v>5.5</c:v>
                </c:pt>
                <c:pt idx="243">
                  <c:v>11.7</c:v>
                </c:pt>
                <c:pt idx="244">
                  <c:v>13.6</c:v>
                </c:pt>
                <c:pt idx="245">
                  <c:v>11.3</c:v>
                </c:pt>
                <c:pt idx="246">
                  <c:v>10.8</c:v>
                </c:pt>
                <c:pt idx="247">
                  <c:v>13.2</c:v>
                </c:pt>
                <c:pt idx="248">
                  <c:v>4.2</c:v>
                </c:pt>
                <c:pt idx="249">
                  <c:v>3.6</c:v>
                </c:pt>
                <c:pt idx="250">
                  <c:v>2</c:v>
                </c:pt>
                <c:pt idx="251">
                  <c:v>2.8</c:v>
                </c:pt>
                <c:pt idx="252">
                  <c:v>1.3</c:v>
                </c:pt>
                <c:pt idx="253">
                  <c:v>8.5</c:v>
                </c:pt>
                <c:pt idx="254">
                  <c:v>4.7</c:v>
                </c:pt>
                <c:pt idx="255">
                  <c:v>5.0999999999999996</c:v>
                </c:pt>
                <c:pt idx="256">
                  <c:v>3.5</c:v>
                </c:pt>
                <c:pt idx="257">
                  <c:v>12.2</c:v>
                </c:pt>
                <c:pt idx="258">
                  <c:v>10.3</c:v>
                </c:pt>
                <c:pt idx="259">
                  <c:v>10.3</c:v>
                </c:pt>
                <c:pt idx="260">
                  <c:v>8.9</c:v>
                </c:pt>
                <c:pt idx="261">
                  <c:v>8.3000000000000007</c:v>
                </c:pt>
                <c:pt idx="262">
                  <c:v>10.7</c:v>
                </c:pt>
                <c:pt idx="263">
                  <c:v>10.199999999999999</c:v>
                </c:pt>
                <c:pt idx="264">
                  <c:v>8.9</c:v>
                </c:pt>
                <c:pt idx="265">
                  <c:v>8.8000000000000007</c:v>
                </c:pt>
                <c:pt idx="266">
                  <c:v>8.5</c:v>
                </c:pt>
                <c:pt idx="267">
                  <c:v>9.6</c:v>
                </c:pt>
                <c:pt idx="268">
                  <c:v>14.2</c:v>
                </c:pt>
                <c:pt idx="269">
                  <c:v>14.2</c:v>
                </c:pt>
                <c:pt idx="270">
                  <c:v>14.6</c:v>
                </c:pt>
                <c:pt idx="271">
                  <c:v>7.6</c:v>
                </c:pt>
                <c:pt idx="272">
                  <c:v>7</c:v>
                </c:pt>
                <c:pt idx="273">
                  <c:v>13.8</c:v>
                </c:pt>
                <c:pt idx="274">
                  <c:v>9.3000000000000007</c:v>
                </c:pt>
                <c:pt idx="275">
                  <c:v>6.8</c:v>
                </c:pt>
                <c:pt idx="276">
                  <c:v>5.3</c:v>
                </c:pt>
                <c:pt idx="277">
                  <c:v>10.9</c:v>
                </c:pt>
                <c:pt idx="278">
                  <c:v>11.9</c:v>
                </c:pt>
                <c:pt idx="279">
                  <c:v>10.7</c:v>
                </c:pt>
                <c:pt idx="280">
                  <c:v>8.9</c:v>
                </c:pt>
                <c:pt idx="281">
                  <c:v>8.1</c:v>
                </c:pt>
                <c:pt idx="282">
                  <c:v>15.6</c:v>
                </c:pt>
                <c:pt idx="283">
                  <c:v>11.5</c:v>
                </c:pt>
                <c:pt idx="284">
                  <c:v>10.3</c:v>
                </c:pt>
                <c:pt idx="285">
                  <c:v>12.4</c:v>
                </c:pt>
                <c:pt idx="286">
                  <c:v>6.9</c:v>
                </c:pt>
                <c:pt idx="287">
                  <c:v>6.3</c:v>
                </c:pt>
                <c:pt idx="288">
                  <c:v>7.4</c:v>
                </c:pt>
                <c:pt idx="289">
                  <c:v>15.7</c:v>
                </c:pt>
                <c:pt idx="290">
                  <c:v>11.5</c:v>
                </c:pt>
                <c:pt idx="291">
                  <c:v>10.5</c:v>
                </c:pt>
                <c:pt idx="292">
                  <c:v>15.9</c:v>
                </c:pt>
                <c:pt idx="293">
                  <c:v>13.2</c:v>
                </c:pt>
                <c:pt idx="294">
                  <c:v>15.8</c:v>
                </c:pt>
                <c:pt idx="295">
                  <c:v>14.2</c:v>
                </c:pt>
                <c:pt idx="296">
                  <c:v>14.9</c:v>
                </c:pt>
                <c:pt idx="297">
                  <c:v>8.1999999999999993</c:v>
                </c:pt>
                <c:pt idx="298">
                  <c:v>9.6</c:v>
                </c:pt>
                <c:pt idx="299">
                  <c:v>14.3</c:v>
                </c:pt>
                <c:pt idx="300">
                  <c:v>12.3</c:v>
                </c:pt>
                <c:pt idx="301">
                  <c:v>9.3000000000000007</c:v>
                </c:pt>
                <c:pt idx="302">
                  <c:v>8.3000000000000007</c:v>
                </c:pt>
                <c:pt idx="303">
                  <c:v>13.3</c:v>
                </c:pt>
                <c:pt idx="304">
                  <c:v>14.9</c:v>
                </c:pt>
                <c:pt idx="305">
                  <c:v>14.8</c:v>
                </c:pt>
                <c:pt idx="306">
                  <c:v>13.8</c:v>
                </c:pt>
                <c:pt idx="307">
                  <c:v>15.7</c:v>
                </c:pt>
                <c:pt idx="308">
                  <c:v>15.4</c:v>
                </c:pt>
                <c:pt idx="309">
                  <c:v>10.6</c:v>
                </c:pt>
                <c:pt idx="310">
                  <c:v>9</c:v>
                </c:pt>
                <c:pt idx="311">
                  <c:v>12.7</c:v>
                </c:pt>
                <c:pt idx="312">
                  <c:v>14.8</c:v>
                </c:pt>
                <c:pt idx="313">
                  <c:v>10.199999999999999</c:v>
                </c:pt>
                <c:pt idx="314">
                  <c:v>12.5</c:v>
                </c:pt>
                <c:pt idx="315">
                  <c:v>11.8</c:v>
                </c:pt>
                <c:pt idx="316">
                  <c:v>16.899999999999999</c:v>
                </c:pt>
                <c:pt idx="317">
                  <c:v>18.7</c:v>
                </c:pt>
                <c:pt idx="318">
                  <c:v>14.3</c:v>
                </c:pt>
                <c:pt idx="319">
                  <c:v>13.2</c:v>
                </c:pt>
                <c:pt idx="320">
                  <c:v>15</c:v>
                </c:pt>
                <c:pt idx="321">
                  <c:v>17.100000000000001</c:v>
                </c:pt>
                <c:pt idx="322">
                  <c:v>6.8</c:v>
                </c:pt>
                <c:pt idx="323">
                  <c:v>5</c:v>
                </c:pt>
                <c:pt idx="324">
                  <c:v>11.6</c:v>
                </c:pt>
                <c:pt idx="325">
                  <c:v>8.6</c:v>
                </c:pt>
                <c:pt idx="326">
                  <c:v>11</c:v>
                </c:pt>
                <c:pt idx="327">
                  <c:v>16.3</c:v>
                </c:pt>
                <c:pt idx="328">
                  <c:v>15</c:v>
                </c:pt>
                <c:pt idx="329">
                  <c:v>8.6</c:v>
                </c:pt>
                <c:pt idx="330">
                  <c:v>7.7</c:v>
                </c:pt>
                <c:pt idx="331">
                  <c:v>5.0999999999999996</c:v>
                </c:pt>
                <c:pt idx="332">
                  <c:v>7.4</c:v>
                </c:pt>
                <c:pt idx="333">
                  <c:v>11.8</c:v>
                </c:pt>
                <c:pt idx="334">
                  <c:v>15.7</c:v>
                </c:pt>
                <c:pt idx="335">
                  <c:v>13.8</c:v>
                </c:pt>
                <c:pt idx="336">
                  <c:v>16.100000000000001</c:v>
                </c:pt>
                <c:pt idx="337">
                  <c:v>16.5</c:v>
                </c:pt>
                <c:pt idx="338">
                  <c:v>13.9</c:v>
                </c:pt>
                <c:pt idx="339">
                  <c:v>12.7</c:v>
                </c:pt>
                <c:pt idx="340">
                  <c:v>13.6</c:v>
                </c:pt>
                <c:pt idx="341">
                  <c:v>12.9</c:v>
                </c:pt>
                <c:pt idx="342">
                  <c:v>11.1</c:v>
                </c:pt>
                <c:pt idx="343">
                  <c:v>11.4</c:v>
                </c:pt>
                <c:pt idx="344">
                  <c:v>11.1</c:v>
                </c:pt>
                <c:pt idx="345">
                  <c:v>12.3</c:v>
                </c:pt>
                <c:pt idx="346">
                  <c:v>7</c:v>
                </c:pt>
                <c:pt idx="347">
                  <c:v>1.7</c:v>
                </c:pt>
                <c:pt idx="348">
                  <c:v>0.1</c:v>
                </c:pt>
                <c:pt idx="349">
                  <c:v>-0.7</c:v>
                </c:pt>
                <c:pt idx="350">
                  <c:v>1.5</c:v>
                </c:pt>
                <c:pt idx="351">
                  <c:v>5.9</c:v>
                </c:pt>
                <c:pt idx="352">
                  <c:v>12</c:v>
                </c:pt>
                <c:pt idx="353">
                  <c:v>12.6</c:v>
                </c:pt>
                <c:pt idx="354">
                  <c:v>12.3</c:v>
                </c:pt>
                <c:pt idx="355">
                  <c:v>12.2</c:v>
                </c:pt>
                <c:pt idx="356">
                  <c:v>6</c:v>
                </c:pt>
                <c:pt idx="357">
                  <c:v>6.9</c:v>
                </c:pt>
                <c:pt idx="358">
                  <c:v>6.7</c:v>
                </c:pt>
                <c:pt idx="359">
                  <c:v>10.5</c:v>
                </c:pt>
                <c:pt idx="360">
                  <c:v>13</c:v>
                </c:pt>
                <c:pt idx="361">
                  <c:v>12.6</c:v>
                </c:pt>
                <c:pt idx="362">
                  <c:v>8.6999999999999993</c:v>
                </c:pt>
                <c:pt idx="363">
                  <c:v>4.7</c:v>
                </c:pt>
                <c:pt idx="364">
                  <c:v>0.1</c:v>
                </c:pt>
                <c:pt idx="365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KNMI!$O$3</c:f>
              <c:strCache>
                <c:ptCount val="1"/>
                <c:pt idx="0">
                  <c:v>temp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KNMI!$O$4:$O$369</c:f>
              <c:numCache>
                <c:formatCode>General</c:formatCode>
                <c:ptCount val="366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13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13</c:v>
                </c:pt>
                <c:pt idx="41">
                  <c:v>13</c:v>
                </c:pt>
                <c:pt idx="42">
                  <c:v>13</c:v>
                </c:pt>
                <c:pt idx="43">
                  <c:v>13</c:v>
                </c:pt>
                <c:pt idx="44">
                  <c:v>13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13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13</c:v>
                </c:pt>
                <c:pt idx="58">
                  <c:v>13</c:v>
                </c:pt>
                <c:pt idx="59">
                  <c:v>13</c:v>
                </c:pt>
                <c:pt idx="60">
                  <c:v>13</c:v>
                </c:pt>
                <c:pt idx="61">
                  <c:v>13</c:v>
                </c:pt>
                <c:pt idx="62">
                  <c:v>13</c:v>
                </c:pt>
                <c:pt idx="63">
                  <c:v>13</c:v>
                </c:pt>
                <c:pt idx="64">
                  <c:v>13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13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13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13</c:v>
                </c:pt>
                <c:pt idx="91">
                  <c:v>13</c:v>
                </c:pt>
                <c:pt idx="92">
                  <c:v>13</c:v>
                </c:pt>
                <c:pt idx="93">
                  <c:v>13</c:v>
                </c:pt>
                <c:pt idx="94">
                  <c:v>13</c:v>
                </c:pt>
                <c:pt idx="95">
                  <c:v>13</c:v>
                </c:pt>
                <c:pt idx="96">
                  <c:v>13</c:v>
                </c:pt>
                <c:pt idx="97">
                  <c:v>13</c:v>
                </c:pt>
                <c:pt idx="98">
                  <c:v>13</c:v>
                </c:pt>
                <c:pt idx="99">
                  <c:v>13</c:v>
                </c:pt>
                <c:pt idx="100">
                  <c:v>13</c:v>
                </c:pt>
                <c:pt idx="101">
                  <c:v>13</c:v>
                </c:pt>
                <c:pt idx="102">
                  <c:v>13</c:v>
                </c:pt>
                <c:pt idx="103">
                  <c:v>13</c:v>
                </c:pt>
                <c:pt idx="104">
                  <c:v>13</c:v>
                </c:pt>
                <c:pt idx="105">
                  <c:v>13</c:v>
                </c:pt>
                <c:pt idx="106">
                  <c:v>13</c:v>
                </c:pt>
                <c:pt idx="107">
                  <c:v>13</c:v>
                </c:pt>
                <c:pt idx="108">
                  <c:v>13</c:v>
                </c:pt>
                <c:pt idx="109">
                  <c:v>13</c:v>
                </c:pt>
                <c:pt idx="110">
                  <c:v>13</c:v>
                </c:pt>
                <c:pt idx="111">
                  <c:v>13</c:v>
                </c:pt>
                <c:pt idx="112">
                  <c:v>13</c:v>
                </c:pt>
                <c:pt idx="113">
                  <c:v>13</c:v>
                </c:pt>
                <c:pt idx="114">
                  <c:v>13</c:v>
                </c:pt>
                <c:pt idx="115">
                  <c:v>13</c:v>
                </c:pt>
                <c:pt idx="116">
                  <c:v>13</c:v>
                </c:pt>
                <c:pt idx="117">
                  <c:v>13</c:v>
                </c:pt>
                <c:pt idx="118">
                  <c:v>13</c:v>
                </c:pt>
                <c:pt idx="119">
                  <c:v>13</c:v>
                </c:pt>
                <c:pt idx="120">
                  <c:v>13</c:v>
                </c:pt>
                <c:pt idx="121">
                  <c:v>13</c:v>
                </c:pt>
                <c:pt idx="122">
                  <c:v>13</c:v>
                </c:pt>
                <c:pt idx="123">
                  <c:v>13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13</c:v>
                </c:pt>
                <c:pt idx="128">
                  <c:v>13</c:v>
                </c:pt>
                <c:pt idx="129">
                  <c:v>13</c:v>
                </c:pt>
                <c:pt idx="130">
                  <c:v>13</c:v>
                </c:pt>
                <c:pt idx="131">
                  <c:v>13</c:v>
                </c:pt>
                <c:pt idx="132">
                  <c:v>13</c:v>
                </c:pt>
                <c:pt idx="133">
                  <c:v>13</c:v>
                </c:pt>
                <c:pt idx="134">
                  <c:v>13</c:v>
                </c:pt>
                <c:pt idx="135">
                  <c:v>13</c:v>
                </c:pt>
                <c:pt idx="136">
                  <c:v>13</c:v>
                </c:pt>
                <c:pt idx="137">
                  <c:v>13</c:v>
                </c:pt>
                <c:pt idx="138">
                  <c:v>13</c:v>
                </c:pt>
                <c:pt idx="139">
                  <c:v>13</c:v>
                </c:pt>
                <c:pt idx="140">
                  <c:v>13</c:v>
                </c:pt>
                <c:pt idx="141">
                  <c:v>13</c:v>
                </c:pt>
                <c:pt idx="142">
                  <c:v>13</c:v>
                </c:pt>
                <c:pt idx="143">
                  <c:v>13</c:v>
                </c:pt>
                <c:pt idx="144">
                  <c:v>13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13</c:v>
                </c:pt>
                <c:pt idx="158">
                  <c:v>13</c:v>
                </c:pt>
                <c:pt idx="159">
                  <c:v>13</c:v>
                </c:pt>
                <c:pt idx="160">
                  <c:v>13</c:v>
                </c:pt>
                <c:pt idx="161">
                  <c:v>13</c:v>
                </c:pt>
                <c:pt idx="162">
                  <c:v>13</c:v>
                </c:pt>
                <c:pt idx="163">
                  <c:v>13</c:v>
                </c:pt>
                <c:pt idx="164">
                  <c:v>13</c:v>
                </c:pt>
                <c:pt idx="165">
                  <c:v>13</c:v>
                </c:pt>
                <c:pt idx="166">
                  <c:v>13</c:v>
                </c:pt>
                <c:pt idx="167">
                  <c:v>13</c:v>
                </c:pt>
                <c:pt idx="168">
                  <c:v>13</c:v>
                </c:pt>
                <c:pt idx="169">
                  <c:v>13</c:v>
                </c:pt>
                <c:pt idx="170">
                  <c:v>13</c:v>
                </c:pt>
                <c:pt idx="171">
                  <c:v>13</c:v>
                </c:pt>
                <c:pt idx="172">
                  <c:v>13</c:v>
                </c:pt>
                <c:pt idx="173">
                  <c:v>13</c:v>
                </c:pt>
                <c:pt idx="174">
                  <c:v>13</c:v>
                </c:pt>
                <c:pt idx="175">
                  <c:v>13</c:v>
                </c:pt>
                <c:pt idx="176">
                  <c:v>13</c:v>
                </c:pt>
                <c:pt idx="177">
                  <c:v>13</c:v>
                </c:pt>
                <c:pt idx="178">
                  <c:v>13</c:v>
                </c:pt>
                <c:pt idx="179">
                  <c:v>13</c:v>
                </c:pt>
                <c:pt idx="180">
                  <c:v>13</c:v>
                </c:pt>
                <c:pt idx="181">
                  <c:v>13</c:v>
                </c:pt>
                <c:pt idx="182">
                  <c:v>13</c:v>
                </c:pt>
                <c:pt idx="183">
                  <c:v>13</c:v>
                </c:pt>
                <c:pt idx="184">
                  <c:v>13</c:v>
                </c:pt>
                <c:pt idx="185">
                  <c:v>13</c:v>
                </c:pt>
                <c:pt idx="186">
                  <c:v>13</c:v>
                </c:pt>
                <c:pt idx="187">
                  <c:v>13</c:v>
                </c:pt>
                <c:pt idx="188">
                  <c:v>13</c:v>
                </c:pt>
                <c:pt idx="189">
                  <c:v>13</c:v>
                </c:pt>
                <c:pt idx="190">
                  <c:v>13</c:v>
                </c:pt>
                <c:pt idx="191">
                  <c:v>13</c:v>
                </c:pt>
                <c:pt idx="192">
                  <c:v>13</c:v>
                </c:pt>
                <c:pt idx="193">
                  <c:v>13</c:v>
                </c:pt>
                <c:pt idx="194">
                  <c:v>13</c:v>
                </c:pt>
                <c:pt idx="195">
                  <c:v>13</c:v>
                </c:pt>
                <c:pt idx="196">
                  <c:v>13</c:v>
                </c:pt>
                <c:pt idx="197">
                  <c:v>13</c:v>
                </c:pt>
                <c:pt idx="198">
                  <c:v>13</c:v>
                </c:pt>
                <c:pt idx="199">
                  <c:v>13</c:v>
                </c:pt>
                <c:pt idx="200">
                  <c:v>13</c:v>
                </c:pt>
                <c:pt idx="201">
                  <c:v>13</c:v>
                </c:pt>
                <c:pt idx="202">
                  <c:v>13</c:v>
                </c:pt>
                <c:pt idx="203">
                  <c:v>13</c:v>
                </c:pt>
                <c:pt idx="204">
                  <c:v>13</c:v>
                </c:pt>
                <c:pt idx="205">
                  <c:v>13</c:v>
                </c:pt>
                <c:pt idx="206">
                  <c:v>13</c:v>
                </c:pt>
                <c:pt idx="207">
                  <c:v>13</c:v>
                </c:pt>
                <c:pt idx="208">
                  <c:v>13</c:v>
                </c:pt>
                <c:pt idx="209">
                  <c:v>13</c:v>
                </c:pt>
                <c:pt idx="210">
                  <c:v>13</c:v>
                </c:pt>
                <c:pt idx="211">
                  <c:v>13</c:v>
                </c:pt>
                <c:pt idx="212">
                  <c:v>13</c:v>
                </c:pt>
                <c:pt idx="213">
                  <c:v>13</c:v>
                </c:pt>
                <c:pt idx="214">
                  <c:v>13</c:v>
                </c:pt>
                <c:pt idx="215">
                  <c:v>13</c:v>
                </c:pt>
                <c:pt idx="216">
                  <c:v>13</c:v>
                </c:pt>
                <c:pt idx="217">
                  <c:v>13</c:v>
                </c:pt>
                <c:pt idx="218">
                  <c:v>13</c:v>
                </c:pt>
                <c:pt idx="219">
                  <c:v>13</c:v>
                </c:pt>
                <c:pt idx="220">
                  <c:v>13</c:v>
                </c:pt>
                <c:pt idx="221">
                  <c:v>13</c:v>
                </c:pt>
                <c:pt idx="222">
                  <c:v>13</c:v>
                </c:pt>
                <c:pt idx="223">
                  <c:v>13</c:v>
                </c:pt>
                <c:pt idx="224">
                  <c:v>13</c:v>
                </c:pt>
                <c:pt idx="225">
                  <c:v>13</c:v>
                </c:pt>
                <c:pt idx="226">
                  <c:v>13</c:v>
                </c:pt>
                <c:pt idx="227">
                  <c:v>13</c:v>
                </c:pt>
                <c:pt idx="228">
                  <c:v>13</c:v>
                </c:pt>
                <c:pt idx="229">
                  <c:v>13</c:v>
                </c:pt>
                <c:pt idx="230">
                  <c:v>13</c:v>
                </c:pt>
                <c:pt idx="231">
                  <c:v>13</c:v>
                </c:pt>
                <c:pt idx="232">
                  <c:v>13</c:v>
                </c:pt>
                <c:pt idx="233">
                  <c:v>13</c:v>
                </c:pt>
                <c:pt idx="234">
                  <c:v>13</c:v>
                </c:pt>
                <c:pt idx="235">
                  <c:v>13</c:v>
                </c:pt>
                <c:pt idx="236">
                  <c:v>13</c:v>
                </c:pt>
                <c:pt idx="237">
                  <c:v>13</c:v>
                </c:pt>
                <c:pt idx="238">
                  <c:v>13</c:v>
                </c:pt>
                <c:pt idx="239">
                  <c:v>13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13</c:v>
                </c:pt>
                <c:pt idx="261">
                  <c:v>13</c:v>
                </c:pt>
                <c:pt idx="262">
                  <c:v>13</c:v>
                </c:pt>
                <c:pt idx="263">
                  <c:v>13</c:v>
                </c:pt>
                <c:pt idx="264">
                  <c:v>13</c:v>
                </c:pt>
                <c:pt idx="265">
                  <c:v>13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</c:v>
                </c:pt>
                <c:pt idx="273">
                  <c:v>13</c:v>
                </c:pt>
                <c:pt idx="274">
                  <c:v>13</c:v>
                </c:pt>
                <c:pt idx="275">
                  <c:v>13</c:v>
                </c:pt>
                <c:pt idx="276">
                  <c:v>13</c:v>
                </c:pt>
                <c:pt idx="277">
                  <c:v>13</c:v>
                </c:pt>
                <c:pt idx="278">
                  <c:v>13</c:v>
                </c:pt>
                <c:pt idx="279">
                  <c:v>13</c:v>
                </c:pt>
                <c:pt idx="280">
                  <c:v>13</c:v>
                </c:pt>
                <c:pt idx="281">
                  <c:v>13</c:v>
                </c:pt>
                <c:pt idx="282">
                  <c:v>13</c:v>
                </c:pt>
                <c:pt idx="283">
                  <c:v>13</c:v>
                </c:pt>
                <c:pt idx="284">
                  <c:v>13</c:v>
                </c:pt>
                <c:pt idx="285">
                  <c:v>13</c:v>
                </c:pt>
                <c:pt idx="286">
                  <c:v>13</c:v>
                </c:pt>
                <c:pt idx="287">
                  <c:v>13</c:v>
                </c:pt>
                <c:pt idx="288">
                  <c:v>13</c:v>
                </c:pt>
                <c:pt idx="289">
                  <c:v>13</c:v>
                </c:pt>
                <c:pt idx="290">
                  <c:v>13</c:v>
                </c:pt>
                <c:pt idx="291">
                  <c:v>13</c:v>
                </c:pt>
                <c:pt idx="292">
                  <c:v>13</c:v>
                </c:pt>
                <c:pt idx="293">
                  <c:v>13</c:v>
                </c:pt>
                <c:pt idx="294">
                  <c:v>13</c:v>
                </c:pt>
                <c:pt idx="295">
                  <c:v>13</c:v>
                </c:pt>
                <c:pt idx="296">
                  <c:v>13</c:v>
                </c:pt>
                <c:pt idx="297">
                  <c:v>13</c:v>
                </c:pt>
                <c:pt idx="298">
                  <c:v>13</c:v>
                </c:pt>
                <c:pt idx="299">
                  <c:v>13</c:v>
                </c:pt>
                <c:pt idx="300">
                  <c:v>13</c:v>
                </c:pt>
                <c:pt idx="301">
                  <c:v>13</c:v>
                </c:pt>
                <c:pt idx="302">
                  <c:v>13</c:v>
                </c:pt>
                <c:pt idx="303">
                  <c:v>13</c:v>
                </c:pt>
                <c:pt idx="304">
                  <c:v>13</c:v>
                </c:pt>
                <c:pt idx="305">
                  <c:v>13</c:v>
                </c:pt>
                <c:pt idx="306">
                  <c:v>13</c:v>
                </c:pt>
                <c:pt idx="307">
                  <c:v>13</c:v>
                </c:pt>
                <c:pt idx="308">
                  <c:v>13</c:v>
                </c:pt>
                <c:pt idx="309">
                  <c:v>13</c:v>
                </c:pt>
                <c:pt idx="310">
                  <c:v>13</c:v>
                </c:pt>
                <c:pt idx="311">
                  <c:v>13</c:v>
                </c:pt>
                <c:pt idx="312">
                  <c:v>13</c:v>
                </c:pt>
                <c:pt idx="313">
                  <c:v>13</c:v>
                </c:pt>
                <c:pt idx="314">
                  <c:v>13</c:v>
                </c:pt>
                <c:pt idx="315">
                  <c:v>13</c:v>
                </c:pt>
                <c:pt idx="316">
                  <c:v>13</c:v>
                </c:pt>
                <c:pt idx="317">
                  <c:v>13</c:v>
                </c:pt>
                <c:pt idx="318">
                  <c:v>13</c:v>
                </c:pt>
                <c:pt idx="319">
                  <c:v>13</c:v>
                </c:pt>
                <c:pt idx="320">
                  <c:v>13</c:v>
                </c:pt>
                <c:pt idx="321">
                  <c:v>13</c:v>
                </c:pt>
                <c:pt idx="322">
                  <c:v>13</c:v>
                </c:pt>
                <c:pt idx="323">
                  <c:v>13</c:v>
                </c:pt>
                <c:pt idx="324">
                  <c:v>13</c:v>
                </c:pt>
                <c:pt idx="325">
                  <c:v>13</c:v>
                </c:pt>
                <c:pt idx="326">
                  <c:v>13</c:v>
                </c:pt>
                <c:pt idx="327">
                  <c:v>13</c:v>
                </c:pt>
                <c:pt idx="328">
                  <c:v>13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13</c:v>
                </c:pt>
                <c:pt idx="337">
                  <c:v>13</c:v>
                </c:pt>
                <c:pt idx="338">
                  <c:v>13</c:v>
                </c:pt>
                <c:pt idx="339">
                  <c:v>13</c:v>
                </c:pt>
                <c:pt idx="340">
                  <c:v>13</c:v>
                </c:pt>
                <c:pt idx="341">
                  <c:v>13</c:v>
                </c:pt>
                <c:pt idx="342">
                  <c:v>13</c:v>
                </c:pt>
                <c:pt idx="343">
                  <c:v>13</c:v>
                </c:pt>
                <c:pt idx="344">
                  <c:v>13</c:v>
                </c:pt>
                <c:pt idx="345">
                  <c:v>13</c:v>
                </c:pt>
                <c:pt idx="346">
                  <c:v>13</c:v>
                </c:pt>
                <c:pt idx="347">
                  <c:v>13</c:v>
                </c:pt>
                <c:pt idx="348">
                  <c:v>13</c:v>
                </c:pt>
                <c:pt idx="349">
                  <c:v>13</c:v>
                </c:pt>
                <c:pt idx="350">
                  <c:v>13</c:v>
                </c:pt>
                <c:pt idx="351">
                  <c:v>13</c:v>
                </c:pt>
                <c:pt idx="352">
                  <c:v>13</c:v>
                </c:pt>
                <c:pt idx="353">
                  <c:v>13</c:v>
                </c:pt>
                <c:pt idx="354">
                  <c:v>13</c:v>
                </c:pt>
                <c:pt idx="355">
                  <c:v>13</c:v>
                </c:pt>
                <c:pt idx="356">
                  <c:v>13</c:v>
                </c:pt>
                <c:pt idx="357">
                  <c:v>13</c:v>
                </c:pt>
                <c:pt idx="358">
                  <c:v>13</c:v>
                </c:pt>
                <c:pt idx="359">
                  <c:v>13</c:v>
                </c:pt>
                <c:pt idx="360">
                  <c:v>13</c:v>
                </c:pt>
                <c:pt idx="361">
                  <c:v>13</c:v>
                </c:pt>
                <c:pt idx="362">
                  <c:v>13</c:v>
                </c:pt>
                <c:pt idx="363">
                  <c:v>13</c:v>
                </c:pt>
                <c:pt idx="364">
                  <c:v>13</c:v>
                </c:pt>
                <c:pt idx="365">
                  <c:v>13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KNMI!$P$2</c:f>
              <c:strCache>
                <c:ptCount val="1"/>
                <c:pt idx="0">
                  <c:v>vorst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KNMI!$P$4:$P$369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KNMI!$Q$2</c:f>
              <c:strCache>
                <c:ptCount val="1"/>
                <c:pt idx="0">
                  <c:v>tijdvak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KNMI!$Q$4:$Q$369</c:f>
              <c:numCache>
                <c:formatCode>General</c:formatCode>
                <c:ptCount val="366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  <c:pt idx="11">
                  <c:v>-100</c:v>
                </c:pt>
                <c:pt idx="12">
                  <c:v>-100</c:v>
                </c:pt>
                <c:pt idx="13">
                  <c:v>-100</c:v>
                </c:pt>
                <c:pt idx="14">
                  <c:v>-100</c:v>
                </c:pt>
                <c:pt idx="15">
                  <c:v>-100</c:v>
                </c:pt>
                <c:pt idx="16">
                  <c:v>-100</c:v>
                </c:pt>
                <c:pt idx="17">
                  <c:v>-100</c:v>
                </c:pt>
                <c:pt idx="18">
                  <c:v>-100</c:v>
                </c:pt>
                <c:pt idx="19">
                  <c:v>-100</c:v>
                </c:pt>
                <c:pt idx="20">
                  <c:v>-100</c:v>
                </c:pt>
                <c:pt idx="21">
                  <c:v>-100</c:v>
                </c:pt>
                <c:pt idx="22">
                  <c:v>-100</c:v>
                </c:pt>
                <c:pt idx="23">
                  <c:v>-100</c:v>
                </c:pt>
                <c:pt idx="24">
                  <c:v>-100</c:v>
                </c:pt>
                <c:pt idx="25">
                  <c:v>-100</c:v>
                </c:pt>
                <c:pt idx="26">
                  <c:v>-100</c:v>
                </c:pt>
                <c:pt idx="27">
                  <c:v>-100</c:v>
                </c:pt>
                <c:pt idx="28">
                  <c:v>-100</c:v>
                </c:pt>
                <c:pt idx="29">
                  <c:v>-100</c:v>
                </c:pt>
                <c:pt idx="30">
                  <c:v>-100</c:v>
                </c:pt>
                <c:pt idx="31">
                  <c:v>-100</c:v>
                </c:pt>
                <c:pt idx="32">
                  <c:v>-100</c:v>
                </c:pt>
                <c:pt idx="33">
                  <c:v>-100</c:v>
                </c:pt>
                <c:pt idx="34">
                  <c:v>-100</c:v>
                </c:pt>
                <c:pt idx="35">
                  <c:v>-100</c:v>
                </c:pt>
                <c:pt idx="36">
                  <c:v>-100</c:v>
                </c:pt>
                <c:pt idx="37">
                  <c:v>-100</c:v>
                </c:pt>
                <c:pt idx="38">
                  <c:v>-100</c:v>
                </c:pt>
                <c:pt idx="39">
                  <c:v>-100</c:v>
                </c:pt>
                <c:pt idx="40">
                  <c:v>-100</c:v>
                </c:pt>
                <c:pt idx="41">
                  <c:v>-100</c:v>
                </c:pt>
                <c:pt idx="42">
                  <c:v>-100</c:v>
                </c:pt>
                <c:pt idx="43">
                  <c:v>-100</c:v>
                </c:pt>
                <c:pt idx="44">
                  <c:v>-100</c:v>
                </c:pt>
                <c:pt idx="45">
                  <c:v>-100</c:v>
                </c:pt>
                <c:pt idx="46">
                  <c:v>-100</c:v>
                </c:pt>
                <c:pt idx="47">
                  <c:v>-100</c:v>
                </c:pt>
                <c:pt idx="48">
                  <c:v>-100</c:v>
                </c:pt>
                <c:pt idx="49">
                  <c:v>-100</c:v>
                </c:pt>
                <c:pt idx="50">
                  <c:v>-100</c:v>
                </c:pt>
                <c:pt idx="51">
                  <c:v>-100</c:v>
                </c:pt>
                <c:pt idx="52">
                  <c:v>-100</c:v>
                </c:pt>
                <c:pt idx="53">
                  <c:v>-100</c:v>
                </c:pt>
                <c:pt idx="54">
                  <c:v>-100</c:v>
                </c:pt>
                <c:pt idx="55">
                  <c:v>-100</c:v>
                </c:pt>
                <c:pt idx="56">
                  <c:v>-100</c:v>
                </c:pt>
                <c:pt idx="57">
                  <c:v>-100</c:v>
                </c:pt>
                <c:pt idx="58">
                  <c:v>-100</c:v>
                </c:pt>
                <c:pt idx="59">
                  <c:v>-100</c:v>
                </c:pt>
                <c:pt idx="60">
                  <c:v>-100</c:v>
                </c:pt>
                <c:pt idx="61">
                  <c:v>-100</c:v>
                </c:pt>
                <c:pt idx="62">
                  <c:v>-100</c:v>
                </c:pt>
                <c:pt idx="63">
                  <c:v>-100</c:v>
                </c:pt>
                <c:pt idx="64">
                  <c:v>-100</c:v>
                </c:pt>
                <c:pt idx="65">
                  <c:v>-100</c:v>
                </c:pt>
                <c:pt idx="66">
                  <c:v>-100</c:v>
                </c:pt>
                <c:pt idx="67">
                  <c:v>-100</c:v>
                </c:pt>
                <c:pt idx="68">
                  <c:v>-100</c:v>
                </c:pt>
                <c:pt idx="69">
                  <c:v>-100</c:v>
                </c:pt>
                <c:pt idx="70">
                  <c:v>-100</c:v>
                </c:pt>
                <c:pt idx="71">
                  <c:v>-100</c:v>
                </c:pt>
                <c:pt idx="72">
                  <c:v>-100</c:v>
                </c:pt>
                <c:pt idx="73">
                  <c:v>-100</c:v>
                </c:pt>
                <c:pt idx="74">
                  <c:v>-100</c:v>
                </c:pt>
                <c:pt idx="75">
                  <c:v>-100</c:v>
                </c:pt>
                <c:pt idx="76">
                  <c:v>-100</c:v>
                </c:pt>
                <c:pt idx="77">
                  <c:v>-100</c:v>
                </c:pt>
                <c:pt idx="78">
                  <c:v>-100</c:v>
                </c:pt>
                <c:pt idx="79">
                  <c:v>-100</c:v>
                </c:pt>
                <c:pt idx="80">
                  <c:v>-100</c:v>
                </c:pt>
                <c:pt idx="81">
                  <c:v>-100</c:v>
                </c:pt>
                <c:pt idx="82">
                  <c:v>-100</c:v>
                </c:pt>
                <c:pt idx="83">
                  <c:v>-100</c:v>
                </c:pt>
                <c:pt idx="84">
                  <c:v>-100</c:v>
                </c:pt>
                <c:pt idx="85">
                  <c:v>-100</c:v>
                </c:pt>
                <c:pt idx="86">
                  <c:v>-100</c:v>
                </c:pt>
                <c:pt idx="87">
                  <c:v>-100</c:v>
                </c:pt>
                <c:pt idx="88">
                  <c:v>-100</c:v>
                </c:pt>
                <c:pt idx="89">
                  <c:v>-100</c:v>
                </c:pt>
                <c:pt idx="90">
                  <c:v>-100</c:v>
                </c:pt>
                <c:pt idx="91">
                  <c:v>-100</c:v>
                </c:pt>
                <c:pt idx="92">
                  <c:v>-100</c:v>
                </c:pt>
                <c:pt idx="93">
                  <c:v>-100</c:v>
                </c:pt>
                <c:pt idx="94">
                  <c:v>-100</c:v>
                </c:pt>
                <c:pt idx="95">
                  <c:v>-100</c:v>
                </c:pt>
                <c:pt idx="96">
                  <c:v>-100</c:v>
                </c:pt>
                <c:pt idx="97">
                  <c:v>-100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-100</c:v>
                </c:pt>
                <c:pt idx="102">
                  <c:v>-100</c:v>
                </c:pt>
                <c:pt idx="103">
                  <c:v>-100</c:v>
                </c:pt>
                <c:pt idx="104">
                  <c:v>-100</c:v>
                </c:pt>
                <c:pt idx="105">
                  <c:v>-100</c:v>
                </c:pt>
                <c:pt idx="106">
                  <c:v>-100</c:v>
                </c:pt>
                <c:pt idx="107">
                  <c:v>-100</c:v>
                </c:pt>
                <c:pt idx="108">
                  <c:v>-100</c:v>
                </c:pt>
                <c:pt idx="109">
                  <c:v>-100</c:v>
                </c:pt>
                <c:pt idx="110">
                  <c:v>-100</c:v>
                </c:pt>
                <c:pt idx="111">
                  <c:v>-100</c:v>
                </c:pt>
                <c:pt idx="112">
                  <c:v>-100</c:v>
                </c:pt>
                <c:pt idx="113">
                  <c:v>-100</c:v>
                </c:pt>
                <c:pt idx="114">
                  <c:v>-100</c:v>
                </c:pt>
                <c:pt idx="115">
                  <c:v>-100</c:v>
                </c:pt>
                <c:pt idx="116">
                  <c:v>-100</c:v>
                </c:pt>
                <c:pt idx="117">
                  <c:v>-100</c:v>
                </c:pt>
                <c:pt idx="118">
                  <c:v>-100</c:v>
                </c:pt>
                <c:pt idx="119">
                  <c:v>-100</c:v>
                </c:pt>
                <c:pt idx="120">
                  <c:v>-100</c:v>
                </c:pt>
                <c:pt idx="121">
                  <c:v>-100</c:v>
                </c:pt>
                <c:pt idx="122">
                  <c:v>-100</c:v>
                </c:pt>
                <c:pt idx="123">
                  <c:v>-100</c:v>
                </c:pt>
                <c:pt idx="124">
                  <c:v>-100</c:v>
                </c:pt>
                <c:pt idx="125">
                  <c:v>-100</c:v>
                </c:pt>
                <c:pt idx="126">
                  <c:v>-100</c:v>
                </c:pt>
                <c:pt idx="127">
                  <c:v>-100</c:v>
                </c:pt>
                <c:pt idx="128">
                  <c:v>-100</c:v>
                </c:pt>
                <c:pt idx="129">
                  <c:v>-100</c:v>
                </c:pt>
                <c:pt idx="130">
                  <c:v>-100</c:v>
                </c:pt>
                <c:pt idx="131">
                  <c:v>-100</c:v>
                </c:pt>
                <c:pt idx="132">
                  <c:v>-100</c:v>
                </c:pt>
                <c:pt idx="133">
                  <c:v>-100</c:v>
                </c:pt>
                <c:pt idx="134">
                  <c:v>-100</c:v>
                </c:pt>
                <c:pt idx="135">
                  <c:v>-100</c:v>
                </c:pt>
                <c:pt idx="136">
                  <c:v>-100</c:v>
                </c:pt>
                <c:pt idx="137">
                  <c:v>-100</c:v>
                </c:pt>
                <c:pt idx="138">
                  <c:v>-100</c:v>
                </c:pt>
                <c:pt idx="139">
                  <c:v>-100</c:v>
                </c:pt>
                <c:pt idx="140">
                  <c:v>-100</c:v>
                </c:pt>
                <c:pt idx="141">
                  <c:v>-100</c:v>
                </c:pt>
                <c:pt idx="142">
                  <c:v>-100</c:v>
                </c:pt>
                <c:pt idx="143">
                  <c:v>-100</c:v>
                </c:pt>
                <c:pt idx="144">
                  <c:v>-100</c:v>
                </c:pt>
                <c:pt idx="145">
                  <c:v>-100</c:v>
                </c:pt>
                <c:pt idx="146">
                  <c:v>-100</c:v>
                </c:pt>
                <c:pt idx="147">
                  <c:v>-100</c:v>
                </c:pt>
                <c:pt idx="148">
                  <c:v>-100</c:v>
                </c:pt>
                <c:pt idx="149">
                  <c:v>-100</c:v>
                </c:pt>
                <c:pt idx="150">
                  <c:v>-100</c:v>
                </c:pt>
                <c:pt idx="151">
                  <c:v>-100</c:v>
                </c:pt>
                <c:pt idx="152">
                  <c:v>-100</c:v>
                </c:pt>
                <c:pt idx="153">
                  <c:v>-100</c:v>
                </c:pt>
                <c:pt idx="154">
                  <c:v>-100</c:v>
                </c:pt>
                <c:pt idx="155">
                  <c:v>-100</c:v>
                </c:pt>
                <c:pt idx="156">
                  <c:v>-100</c:v>
                </c:pt>
                <c:pt idx="157">
                  <c:v>-100</c:v>
                </c:pt>
                <c:pt idx="158">
                  <c:v>-100</c:v>
                </c:pt>
                <c:pt idx="159">
                  <c:v>-100</c:v>
                </c:pt>
                <c:pt idx="160">
                  <c:v>-100</c:v>
                </c:pt>
                <c:pt idx="161">
                  <c:v>-100</c:v>
                </c:pt>
                <c:pt idx="162">
                  <c:v>-100</c:v>
                </c:pt>
                <c:pt idx="163">
                  <c:v>-100</c:v>
                </c:pt>
                <c:pt idx="164">
                  <c:v>-100</c:v>
                </c:pt>
                <c:pt idx="165">
                  <c:v>-100</c:v>
                </c:pt>
                <c:pt idx="166">
                  <c:v>-100</c:v>
                </c:pt>
                <c:pt idx="167">
                  <c:v>-100</c:v>
                </c:pt>
                <c:pt idx="168">
                  <c:v>-100</c:v>
                </c:pt>
                <c:pt idx="169">
                  <c:v>-100</c:v>
                </c:pt>
                <c:pt idx="170">
                  <c:v>-100</c:v>
                </c:pt>
                <c:pt idx="171">
                  <c:v>-100</c:v>
                </c:pt>
                <c:pt idx="172">
                  <c:v>-100</c:v>
                </c:pt>
                <c:pt idx="173">
                  <c:v>-100</c:v>
                </c:pt>
                <c:pt idx="174">
                  <c:v>-100</c:v>
                </c:pt>
                <c:pt idx="175">
                  <c:v>-100</c:v>
                </c:pt>
                <c:pt idx="176">
                  <c:v>-100</c:v>
                </c:pt>
                <c:pt idx="177">
                  <c:v>-100</c:v>
                </c:pt>
                <c:pt idx="178">
                  <c:v>-100</c:v>
                </c:pt>
                <c:pt idx="179">
                  <c:v>-100</c:v>
                </c:pt>
                <c:pt idx="180">
                  <c:v>-100</c:v>
                </c:pt>
                <c:pt idx="181">
                  <c:v>-100</c:v>
                </c:pt>
                <c:pt idx="182">
                  <c:v>-100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478928"/>
        <c:axId val="473479712"/>
      </c:lineChart>
      <c:catAx>
        <c:axId val="473480104"/>
        <c:scaling>
          <c:orientation val="minMax"/>
        </c:scaling>
        <c:delete val="0"/>
        <c:axPos val="b"/>
        <c:numFmt formatCode="d\-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78536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473478536"/>
        <c:scaling>
          <c:orientation val="minMax"/>
          <c:max val="3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 sz="1200">
                    <a:solidFill>
                      <a:srgbClr val="FFFF00"/>
                    </a:solidFill>
                  </a:rPr>
                  <a:t>Zonuren</a:t>
                </a:r>
              </a:p>
            </c:rich>
          </c:tx>
          <c:layout>
            <c:manualLayout>
              <c:xMode val="edge"/>
              <c:yMode val="edge"/>
              <c:x val="1.1030679076180628E-2"/>
              <c:y val="0.75887005649717509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80104"/>
        <c:crosses val="autoZero"/>
        <c:crossBetween val="between"/>
        <c:majorUnit val="5"/>
        <c:minorUnit val="1"/>
      </c:valAx>
      <c:catAx>
        <c:axId val="473478928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473479712"/>
        <c:crosses val="autoZero"/>
        <c:auto val="0"/>
        <c:lblAlgn val="ctr"/>
        <c:lblOffset val="100"/>
        <c:noMultiLvlLbl val="0"/>
      </c:catAx>
      <c:valAx>
        <c:axId val="473479712"/>
        <c:scaling>
          <c:orientation val="minMax"/>
          <c:max val="40"/>
          <c:min val="-2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2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 sz="1200"/>
                  <a:t>temperatuur (C)</a:t>
                </a:r>
              </a:p>
            </c:rich>
          </c:tx>
          <c:layout>
            <c:manualLayout>
              <c:xMode val="edge"/>
              <c:yMode val="edge"/>
              <c:x val="0.96932092381937263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78928"/>
        <c:crosses val="max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800" b="1" i="0" baseline="0">
                <a:effectLst/>
              </a:rPr>
              <a:t>Vlindertellingen 2024</a:t>
            </a:r>
          </a:p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>
              <a:effectLst/>
            </a:endParaRPr>
          </a:p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 b="1" i="0" baseline="0">
                <a:effectLst/>
              </a:rPr>
              <a:t>bij goed weer tussen 1 apr en 1 okt </a:t>
            </a:r>
            <a:endParaRPr lang="nl-NL" sz="1200">
              <a:effectLst/>
            </a:endParaRPr>
          </a:p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 b="1" i="0" baseline="0">
                <a:effectLst/>
              </a:rPr>
              <a:t>twee keer per week gedurende een half uur</a:t>
            </a:r>
            <a:endParaRPr lang="nl-NL" sz="1200">
              <a:effectLst/>
            </a:endParaRPr>
          </a:p>
        </c:rich>
      </c:tx>
      <c:layout>
        <c:manualLayout>
          <c:xMode val="edge"/>
          <c:yMode val="edge"/>
          <c:x val="5.2409835669210744E-2"/>
          <c:y val="5.491208583253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'data Waalre'!$A$10</c:f>
              <c:strCache>
                <c:ptCount val="1"/>
                <c:pt idx="0">
                  <c:v>atalanta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Waalre'!$C$10:$BF$10</c:f>
              <c:numCache>
                <c:formatCode>General</c:formatCode>
                <c:ptCount val="56"/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6">
                  <c:v>4</c:v>
                </c:pt>
                <c:pt idx="47">
                  <c:v>2</c:v>
                </c:pt>
                <c:pt idx="48">
                  <c:v>3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4</c:v>
                </c:pt>
              </c:numCache>
            </c:numRef>
          </c:val>
        </c:ser>
        <c:ser>
          <c:idx val="5"/>
          <c:order val="1"/>
          <c:tx>
            <c:strRef>
              <c:f>'data Waalre'!$A$11</c:f>
              <c:strCache>
                <c:ptCount val="1"/>
                <c:pt idx="0">
                  <c:v>bont zandoogje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Waalre'!$C$11:$BF$11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1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5</c:v>
                </c:pt>
                <c:pt idx="52">
                  <c:v>7</c:v>
                </c:pt>
                <c:pt idx="53">
                  <c:v>3</c:v>
                </c:pt>
                <c:pt idx="54">
                  <c:v>9</c:v>
                </c:pt>
                <c:pt idx="55">
                  <c:v>8</c:v>
                </c:pt>
              </c:numCache>
            </c:numRef>
          </c:val>
        </c:ser>
        <c:ser>
          <c:idx val="6"/>
          <c:order val="2"/>
          <c:tx>
            <c:strRef>
              <c:f>'data Waalre'!$A$12</c:f>
              <c:strCache>
                <c:ptCount val="1"/>
                <c:pt idx="0">
                  <c:v>boomblauwtje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Waalre'!$C$12:$BF$12</c:f>
              <c:numCache>
                <c:formatCode>General</c:formatCode>
                <c:ptCount val="56"/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7"/>
          <c:order val="3"/>
          <c:tx>
            <c:strRef>
              <c:f>'data Waalre'!$A$13</c:f>
              <c:strCache>
                <c:ptCount val="1"/>
                <c:pt idx="0">
                  <c:v>bruin zandoogje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Waalre'!$C$13:$BF$13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8"/>
          <c:order val="4"/>
          <c:tx>
            <c:strRef>
              <c:f>'data Waalre'!$A$14</c:f>
              <c:strCache>
                <c:ptCount val="1"/>
                <c:pt idx="0">
                  <c:v>citroenvlinder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Waalre'!$C$14:$BF$14</c:f>
              <c:numCache>
                <c:formatCode>General</c:formatCode>
                <c:ptCount val="56"/>
                <c:pt idx="4">
                  <c:v>7</c:v>
                </c:pt>
                <c:pt idx="5">
                  <c:v>1</c:v>
                </c:pt>
                <c:pt idx="6">
                  <c:v>4</c:v>
                </c:pt>
                <c:pt idx="7">
                  <c:v>7</c:v>
                </c:pt>
                <c:pt idx="8">
                  <c:v>0</c:v>
                </c:pt>
                <c:pt idx="10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6</c:v>
                </c:pt>
                <c:pt idx="34">
                  <c:v>2</c:v>
                </c:pt>
                <c:pt idx="35">
                  <c:v>10</c:v>
                </c:pt>
                <c:pt idx="36">
                  <c:v>7</c:v>
                </c:pt>
                <c:pt idx="37">
                  <c:v>11</c:v>
                </c:pt>
                <c:pt idx="38">
                  <c:v>11</c:v>
                </c:pt>
                <c:pt idx="39">
                  <c:v>1</c:v>
                </c:pt>
                <c:pt idx="40">
                  <c:v>5</c:v>
                </c:pt>
                <c:pt idx="41">
                  <c:v>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9"/>
          <c:order val="5"/>
          <c:tx>
            <c:strRef>
              <c:f>'data Waalre'!$A$15</c:f>
              <c:strCache>
                <c:ptCount val="1"/>
                <c:pt idx="0">
                  <c:v>dagpauwoog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Waalre'!$C$15:$BF$15</c:f>
              <c:numCache>
                <c:formatCode>General</c:formatCode>
                <c:ptCount val="56"/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10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5</c:v>
                </c:pt>
                <c:pt idx="32">
                  <c:v>5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5</c:v>
                </c:pt>
                <c:pt idx="49">
                  <c:v>6</c:v>
                </c:pt>
                <c:pt idx="50">
                  <c:v>8</c:v>
                </c:pt>
                <c:pt idx="51">
                  <c:v>10</c:v>
                </c:pt>
                <c:pt idx="52">
                  <c:v>7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0"/>
          <c:order val="6"/>
          <c:tx>
            <c:strRef>
              <c:f>'data Waalre'!$A$16</c:f>
              <c:strCache>
                <c:ptCount val="1"/>
                <c:pt idx="0">
                  <c:v>distelvlinder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Waalre'!$C$16:$BF$16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1"/>
          <c:order val="7"/>
          <c:tx>
            <c:strRef>
              <c:f>'data Waalre'!$A$17</c:f>
              <c:strCache>
                <c:ptCount val="1"/>
                <c:pt idx="0">
                  <c:v>eikenpage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Waalre'!$C$17:$BF$17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2"/>
          <c:order val="8"/>
          <c:tx>
            <c:strRef>
              <c:f>'data Waalre'!$A$18</c:f>
              <c:strCache>
                <c:ptCount val="1"/>
                <c:pt idx="0">
                  <c:v>gehakkelde aurelia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Waalre'!$C$18:$BF$18</c:f>
              <c:numCache>
                <c:formatCode>General</c:formatCode>
                <c:ptCount val="56"/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3"/>
          <c:order val="9"/>
          <c:tx>
            <c:strRef>
              <c:f>'data Waalre'!$A$19</c:f>
              <c:strCache>
                <c:ptCount val="1"/>
                <c:pt idx="0">
                  <c:v>groot dikkopje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Waalre'!$C$19:$BF$19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4"/>
          <c:order val="10"/>
          <c:tx>
            <c:strRef>
              <c:f>'data Waalre'!$A$20</c:f>
              <c:strCache>
                <c:ptCount val="1"/>
                <c:pt idx="0">
                  <c:v>groot koolwitje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Waalre'!$C$20:$BF$20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5"/>
          <c:order val="11"/>
          <c:tx>
            <c:strRef>
              <c:f>'data Waalre'!$A$22</c:f>
              <c:strCache>
                <c:ptCount val="1"/>
                <c:pt idx="0">
                  <c:v>icarusblauwtje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Waalre'!$C$22:$BF$22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6"/>
          <c:order val="12"/>
          <c:tx>
            <c:strRef>
              <c:f>'data Waalre'!$A$23</c:f>
              <c:strCache>
                <c:ptCount val="1"/>
                <c:pt idx="0">
                  <c:v>klein geaderd witje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Waalre'!$C$23:$BF$23</c:f>
              <c:numCache>
                <c:formatCode>General</c:formatCode>
                <c:ptCount val="56"/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7"/>
          <c:order val="13"/>
          <c:tx>
            <c:strRef>
              <c:f>'data Waalre'!$A$24</c:f>
              <c:strCache>
                <c:ptCount val="1"/>
                <c:pt idx="0">
                  <c:v>klein koolwitje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Waalre'!$C$24:$BF$24</c:f>
              <c:numCache>
                <c:formatCode>General</c:formatCode>
                <c:ptCount val="56"/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1</c:v>
                </c:pt>
                <c:pt idx="8">
                  <c:v>4</c:v>
                </c:pt>
                <c:pt idx="10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3</c:v>
                </c:pt>
                <c:pt idx="31">
                  <c:v>2</c:v>
                </c:pt>
                <c:pt idx="32">
                  <c:v>6</c:v>
                </c:pt>
                <c:pt idx="33">
                  <c:v>1</c:v>
                </c:pt>
                <c:pt idx="34">
                  <c:v>4</c:v>
                </c:pt>
                <c:pt idx="35">
                  <c:v>6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11</c:v>
                </c:pt>
                <c:pt idx="46">
                  <c:v>4</c:v>
                </c:pt>
                <c:pt idx="47">
                  <c:v>0</c:v>
                </c:pt>
                <c:pt idx="48">
                  <c:v>6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</c:numCache>
            </c:numRef>
          </c:val>
        </c:ser>
        <c:ser>
          <c:idx val="18"/>
          <c:order val="14"/>
          <c:tx>
            <c:strRef>
              <c:f>'data Waalre'!$A$25</c:f>
              <c:strCache>
                <c:ptCount val="1"/>
                <c:pt idx="0">
                  <c:v>kleine parelmoervlinder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Waalre'!$C$25:$BF$25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9"/>
          <c:order val="15"/>
          <c:tx>
            <c:strRef>
              <c:f>'data Waalre'!$A$26</c:f>
              <c:strCache>
                <c:ptCount val="1"/>
                <c:pt idx="0">
                  <c:v>kleine vos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Waalre'!$C$26:$BF$26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0"/>
          <c:order val="16"/>
          <c:tx>
            <c:strRef>
              <c:f>'data Waalre'!$A$27</c:f>
              <c:strCache>
                <c:ptCount val="1"/>
                <c:pt idx="0">
                  <c:v>kleine vuurvlinder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Waalre'!$C$27:$BF$27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1"/>
          <c:order val="17"/>
          <c:tx>
            <c:strRef>
              <c:f>'data Waalre'!$A$28</c:f>
              <c:strCache>
                <c:ptCount val="1"/>
                <c:pt idx="0">
                  <c:v>koninginnenpage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Waalre'!$C$28:$BF$28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2"/>
          <c:order val="18"/>
          <c:tx>
            <c:strRef>
              <c:f>'data Waalre'!$A$29</c:f>
              <c:strCache>
                <c:ptCount val="1"/>
                <c:pt idx="0">
                  <c:v>landkaartje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Waalre'!$C$29:$BF$29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3"/>
          <c:order val="19"/>
          <c:tx>
            <c:strRef>
              <c:f>'data Waalre'!$A$30</c:f>
              <c:strCache>
                <c:ptCount val="1"/>
                <c:pt idx="0">
                  <c:v>oranje zandoogje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Waalre'!$C$30:$BF$30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4"/>
          <c:order val="20"/>
          <c:tx>
            <c:strRef>
              <c:f>'data Waalre'!$A$31</c:f>
              <c:strCache>
                <c:ptCount val="1"/>
                <c:pt idx="0">
                  <c:v>oranjetipje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Waalre'!$C$31:$BF$31</c:f>
              <c:numCache>
                <c:formatCode>General</c:formatCode>
                <c:ptCount val="56"/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10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5"/>
          <c:order val="21"/>
          <c:tx>
            <c:strRef>
              <c:f>'data Waalre'!$A$33</c:f>
              <c:strCache>
                <c:ptCount val="1"/>
                <c:pt idx="0">
                  <c:v>witje onbekend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Waalre'!$C$33:$BF$33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6"/>
          <c:order val="22"/>
          <c:tx>
            <c:strRef>
              <c:f>'data Waalre'!$A$34</c:f>
              <c:strCache>
                <c:ptCount val="1"/>
                <c:pt idx="0">
                  <c:v>zwartsprietdikkopje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Waalre'!$C$34:$BF$34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7"/>
          <c:order val="23"/>
          <c:tx>
            <c:strRef>
              <c:f>'data Waalre'!$A$35</c:f>
              <c:strCache>
                <c:ptCount val="1"/>
                <c:pt idx="0">
                  <c:v>bruine daguil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Waalre'!$C$35:$BF$35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8"/>
          <c:order val="24"/>
          <c:tx>
            <c:strRef>
              <c:f>'data Waalre'!$A$36</c:f>
              <c:strCache>
                <c:ptCount val="1"/>
                <c:pt idx="0">
                  <c:v>buxusmot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Waalre'!$C$36:$BF$36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9"/>
          <c:order val="25"/>
          <c:tx>
            <c:strRef>
              <c:f>'data Waalre'!$A$37</c:f>
              <c:strCache>
                <c:ptCount val="1"/>
                <c:pt idx="0">
                  <c:v>gamma-uil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Waalre'!$C$37:$BF$37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0"/>
          <c:order val="26"/>
          <c:tx>
            <c:strRef>
              <c:f>'data Waalre'!$A$38</c:f>
              <c:strCache>
                <c:ptCount val="1"/>
                <c:pt idx="0">
                  <c:v>kolibrievlinder</c:v>
                </c:pt>
              </c:strCache>
            </c:strRef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Waalre'!$C$38:$BF$38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0"/>
          <c:order val="27"/>
          <c:tx>
            <c:strRef>
              <c:f>'data Waalre'!$A$39</c:f>
              <c:strCache>
                <c:ptCount val="1"/>
                <c:pt idx="0">
                  <c:v>lieveling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Waalre'!$C$39:$BF$39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"/>
          <c:order val="28"/>
          <c:tx>
            <c:strRef>
              <c:f>'data Waalre'!$A$40</c:f>
              <c:strCache>
                <c:ptCount val="1"/>
                <c:pt idx="0">
                  <c:v>metaalvlinder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Waalre'!$C$40:$BF$40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"/>
          <c:order val="29"/>
          <c:tx>
            <c:strRef>
              <c:f>'data Waalre'!$A$41</c:f>
              <c:strCache>
                <c:ptCount val="1"/>
                <c:pt idx="0">
                  <c:v>phegeavlinder</c:v>
                </c:pt>
              </c:strCache>
            </c:strRef>
          </c:tx>
          <c:invertIfNegative val="0"/>
          <c:dPt>
            <c:idx val="21"/>
            <c:invertIfNegative val="0"/>
            <c:bubble3D val="0"/>
            <c:spPr>
              <a:ln>
                <a:solidFill>
                  <a:schemeClr val="tx1"/>
                </a:solidFill>
              </a:ln>
            </c:spPr>
          </c:dPt>
          <c:dPt>
            <c:idx val="24"/>
            <c:invertIfNegative val="0"/>
            <c:bubble3D val="0"/>
            <c:spPr>
              <a:ln>
                <a:solidFill>
                  <a:schemeClr val="tx1"/>
                </a:solidFill>
              </a:ln>
            </c:spPr>
          </c:dPt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Waalre'!$C$41:$BF$41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"/>
          <c:order val="30"/>
          <c:tx>
            <c:strRef>
              <c:f>'data Waalre'!$A$42</c:f>
              <c:strCache>
                <c:ptCount val="1"/>
                <c:pt idx="0">
                  <c:v>sint-Jacobsvlinder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Waalre'!$C$42:$BF$42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'data Waalre'!$A$43</c:f>
              <c:strCache>
                <c:ptCount val="1"/>
                <c:pt idx="0">
                  <c:v>sint-Jansvlinder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Waalre'!$C$43:$BF$43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'data Waalre'!$A$44</c:f>
              <c:strCache>
                <c:ptCount val="1"/>
                <c:pt idx="0">
                  <c:v>bruin blauwtje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Waalre'!$C$44:$BF$44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3"/>
          <c:order val="33"/>
          <c:tx>
            <c:strRef>
              <c:f>'data Waalre'!$A$45</c:f>
              <c:strCache>
                <c:ptCount val="1"/>
                <c:pt idx="0">
                  <c:v>grote parelmoervlinder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Waalre'!$C$45:$BF$45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'data Waalre'!$A$47</c:f>
              <c:strCache>
                <c:ptCount val="1"/>
                <c:pt idx="0">
                  <c:v>keizersmantel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Waalre'!$C$47:$BF$47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480496"/>
        <c:axId val="473480888"/>
      </c:barChart>
      <c:catAx>
        <c:axId val="473480496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80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3480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80496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6132367282134769"/>
          <c:h val="0.954187709294958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600" b="1"/>
              <a:t>Voortschrijdend 5 jarig gemiddelde per telbeurt</a:t>
            </a:r>
          </a:p>
        </c:rich>
      </c:tx>
      <c:layout>
        <c:manualLayout>
          <c:xMode val="edge"/>
          <c:yMode val="edge"/>
          <c:x val="0.32050285705926462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4859007892718321E-2"/>
          <c:y val="7.7573849821514093E-2"/>
          <c:w val="0.78957978753327629"/>
          <c:h val="0.82998533642239003"/>
        </c:manualLayout>
      </c:layout>
      <c:lineChart>
        <c:grouping val="standard"/>
        <c:varyColors val="0"/>
        <c:ser>
          <c:idx val="1"/>
          <c:order val="0"/>
          <c:tx>
            <c:strRef>
              <c:f>'data Waalre'!$A$91</c:f>
              <c:strCache>
                <c:ptCount val="1"/>
                <c:pt idx="0">
                  <c:v>2020-2024</c:v>
                </c:pt>
              </c:strCache>
            </c:strRef>
          </c:tx>
          <c:spPr>
            <a:ln w="28575" cap="rnd">
              <a:solidFill>
                <a:srgbClr val="3333FF"/>
              </a:solidFill>
              <a:round/>
            </a:ln>
            <a:effectLst/>
          </c:spPr>
          <c:marker>
            <c:symbol val="none"/>
          </c:marker>
          <c:val>
            <c:numRef>
              <c:f>'data Waalre'!$G$91:$AF$91</c:f>
              <c:numCache>
                <c:formatCode>0.0</c:formatCode>
                <c:ptCount val="26"/>
                <c:pt idx="0">
                  <c:v>6.5</c:v>
                </c:pt>
                <c:pt idx="1">
                  <c:v>9.3000000000000007</c:v>
                </c:pt>
                <c:pt idx="2">
                  <c:v>11.125</c:v>
                </c:pt>
                <c:pt idx="3">
                  <c:v>14.25</c:v>
                </c:pt>
                <c:pt idx="4">
                  <c:v>11</c:v>
                </c:pt>
                <c:pt idx="5">
                  <c:v>8.7777777777777786</c:v>
                </c:pt>
                <c:pt idx="6">
                  <c:v>6.5</c:v>
                </c:pt>
                <c:pt idx="7">
                  <c:v>3.7142857142857144</c:v>
                </c:pt>
                <c:pt idx="8">
                  <c:v>2.25</c:v>
                </c:pt>
                <c:pt idx="9">
                  <c:v>2.6</c:v>
                </c:pt>
                <c:pt idx="10">
                  <c:v>0.8</c:v>
                </c:pt>
                <c:pt idx="11">
                  <c:v>7.4</c:v>
                </c:pt>
                <c:pt idx="12">
                  <c:v>12.222222222222221</c:v>
                </c:pt>
                <c:pt idx="13">
                  <c:v>16.222222222222221</c:v>
                </c:pt>
                <c:pt idx="14">
                  <c:v>28.2</c:v>
                </c:pt>
                <c:pt idx="15">
                  <c:v>22.555555555555557</c:v>
                </c:pt>
                <c:pt idx="16">
                  <c:v>20</c:v>
                </c:pt>
                <c:pt idx="17">
                  <c:v>12.75</c:v>
                </c:pt>
                <c:pt idx="18">
                  <c:v>16.8</c:v>
                </c:pt>
                <c:pt idx="19">
                  <c:v>9.375</c:v>
                </c:pt>
                <c:pt idx="20">
                  <c:v>9.6666666666666661</c:v>
                </c:pt>
                <c:pt idx="21">
                  <c:v>16.333333333333332</c:v>
                </c:pt>
                <c:pt idx="22">
                  <c:v>10.4</c:v>
                </c:pt>
                <c:pt idx="23">
                  <c:v>16.222222222222221</c:v>
                </c:pt>
                <c:pt idx="24">
                  <c:v>17.444444444444443</c:v>
                </c:pt>
                <c:pt idx="25">
                  <c:v>11.25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'data Waalre'!$A$92</c:f>
              <c:strCache>
                <c:ptCount val="1"/>
                <c:pt idx="0">
                  <c:v>2019-2023</c:v>
                </c:pt>
              </c:strCache>
            </c:strRef>
          </c:tx>
          <c:spPr>
            <a:ln w="28575" cap="rnd">
              <a:solidFill>
                <a:srgbClr val="CC00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Waalre'!$G$89:$AF$89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Waalre'!$G$92:$AG$92</c:f>
              <c:numCache>
                <c:formatCode>0.0</c:formatCode>
                <c:ptCount val="27"/>
                <c:pt idx="0">
                  <c:v>7.7142857142857144</c:v>
                </c:pt>
                <c:pt idx="1">
                  <c:v>9.1818181818181817</c:v>
                </c:pt>
                <c:pt idx="2">
                  <c:v>11.5</c:v>
                </c:pt>
                <c:pt idx="3">
                  <c:v>14.2</c:v>
                </c:pt>
                <c:pt idx="4">
                  <c:v>11.333333333333334</c:v>
                </c:pt>
                <c:pt idx="5">
                  <c:v>8.545454545454545</c:v>
                </c:pt>
                <c:pt idx="6">
                  <c:v>6.9090909090909092</c:v>
                </c:pt>
                <c:pt idx="7">
                  <c:v>4.333333333333333</c:v>
                </c:pt>
                <c:pt idx="8">
                  <c:v>2.25</c:v>
                </c:pt>
                <c:pt idx="9">
                  <c:v>2.3333333333333335</c:v>
                </c:pt>
                <c:pt idx="10">
                  <c:v>0.83333333333333337</c:v>
                </c:pt>
                <c:pt idx="11">
                  <c:v>7.5</c:v>
                </c:pt>
                <c:pt idx="12">
                  <c:v>12.5</c:v>
                </c:pt>
                <c:pt idx="13">
                  <c:v>18</c:v>
                </c:pt>
                <c:pt idx="14">
                  <c:v>27.454545454545453</c:v>
                </c:pt>
                <c:pt idx="15">
                  <c:v>23.636363636363637</c:v>
                </c:pt>
                <c:pt idx="16">
                  <c:v>20.222222222222221</c:v>
                </c:pt>
                <c:pt idx="17">
                  <c:v>14</c:v>
                </c:pt>
                <c:pt idx="18">
                  <c:v>17.09090909090909</c:v>
                </c:pt>
                <c:pt idx="19">
                  <c:v>9.375</c:v>
                </c:pt>
                <c:pt idx="20">
                  <c:v>10.181818181818182</c:v>
                </c:pt>
                <c:pt idx="21">
                  <c:v>17</c:v>
                </c:pt>
                <c:pt idx="22">
                  <c:v>10.363636363636363</c:v>
                </c:pt>
                <c:pt idx="23">
                  <c:v>15.3</c:v>
                </c:pt>
                <c:pt idx="24">
                  <c:v>17.181818181818183</c:v>
                </c:pt>
                <c:pt idx="25">
                  <c:v>10.4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Waalre'!$A$93</c:f>
              <c:strCache>
                <c:ptCount val="1"/>
                <c:pt idx="0">
                  <c:v>2018-2022</c:v>
                </c:pt>
              </c:strCache>
            </c:strRef>
          </c:tx>
          <c:spPr>
            <a:ln w="28575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Waalre'!$G$89:$AF$89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Waalre'!$G$93:$AG$93</c:f>
              <c:numCache>
                <c:formatCode>0.0</c:formatCode>
                <c:ptCount val="27"/>
                <c:pt idx="0">
                  <c:v>8</c:v>
                </c:pt>
                <c:pt idx="1">
                  <c:v>7.5555555555555554</c:v>
                </c:pt>
                <c:pt idx="2">
                  <c:v>12.2</c:v>
                </c:pt>
                <c:pt idx="3">
                  <c:v>14.3</c:v>
                </c:pt>
                <c:pt idx="4">
                  <c:v>12.25</c:v>
                </c:pt>
                <c:pt idx="5">
                  <c:v>8.1111111111111107</c:v>
                </c:pt>
                <c:pt idx="6">
                  <c:v>6.875</c:v>
                </c:pt>
                <c:pt idx="7">
                  <c:v>4.25</c:v>
                </c:pt>
                <c:pt idx="8">
                  <c:v>2.4</c:v>
                </c:pt>
                <c:pt idx="9">
                  <c:v>2.7</c:v>
                </c:pt>
                <c:pt idx="10">
                  <c:v>6</c:v>
                </c:pt>
                <c:pt idx="11">
                  <c:v>14.4</c:v>
                </c:pt>
                <c:pt idx="12">
                  <c:v>19.875</c:v>
                </c:pt>
                <c:pt idx="13">
                  <c:v>26.714285714285715</c:v>
                </c:pt>
                <c:pt idx="14">
                  <c:v>30.111111111111111</c:v>
                </c:pt>
                <c:pt idx="15">
                  <c:v>27.375</c:v>
                </c:pt>
                <c:pt idx="16">
                  <c:v>19.285714285714285</c:v>
                </c:pt>
                <c:pt idx="17">
                  <c:v>13.714285714285714</c:v>
                </c:pt>
                <c:pt idx="18">
                  <c:v>16.666666666666668</c:v>
                </c:pt>
                <c:pt idx="19">
                  <c:v>8.3333333333333339</c:v>
                </c:pt>
                <c:pt idx="20">
                  <c:v>9</c:v>
                </c:pt>
                <c:pt idx="21">
                  <c:v>11</c:v>
                </c:pt>
                <c:pt idx="22">
                  <c:v>8.5</c:v>
                </c:pt>
                <c:pt idx="23">
                  <c:v>14.571428571428571</c:v>
                </c:pt>
                <c:pt idx="24">
                  <c:v>16.444444444444443</c:v>
                </c:pt>
                <c:pt idx="25">
                  <c:v>8.875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 Waalre'!$A$94</c:f>
              <c:strCache>
                <c:ptCount val="1"/>
                <c:pt idx="0">
                  <c:v>2017-2021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Waalre'!$G$89:$AF$89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Waalre'!$G$94:$AG$94</c:f>
              <c:numCache>
                <c:formatCode>0.0</c:formatCode>
                <c:ptCount val="27"/>
                <c:pt idx="0">
                  <c:v>7.8571428571428568</c:v>
                </c:pt>
                <c:pt idx="1">
                  <c:v>6</c:v>
                </c:pt>
                <c:pt idx="2">
                  <c:v>9.5555555555555554</c:v>
                </c:pt>
                <c:pt idx="3">
                  <c:v>13.8</c:v>
                </c:pt>
                <c:pt idx="4">
                  <c:v>14</c:v>
                </c:pt>
                <c:pt idx="5">
                  <c:v>8.625</c:v>
                </c:pt>
                <c:pt idx="6">
                  <c:v>8.25</c:v>
                </c:pt>
                <c:pt idx="7">
                  <c:v>4.625</c:v>
                </c:pt>
                <c:pt idx="8">
                  <c:v>2.25</c:v>
                </c:pt>
                <c:pt idx="9">
                  <c:v>3.7</c:v>
                </c:pt>
                <c:pt idx="10">
                  <c:v>5.8</c:v>
                </c:pt>
                <c:pt idx="11">
                  <c:v>15.75</c:v>
                </c:pt>
                <c:pt idx="12">
                  <c:v>22.142857142857142</c:v>
                </c:pt>
                <c:pt idx="13">
                  <c:v>31.285714285714285</c:v>
                </c:pt>
                <c:pt idx="14">
                  <c:v>31.111111111111111</c:v>
                </c:pt>
                <c:pt idx="15">
                  <c:v>29.857142857142858</c:v>
                </c:pt>
                <c:pt idx="16">
                  <c:v>18.5</c:v>
                </c:pt>
                <c:pt idx="17">
                  <c:v>13.25</c:v>
                </c:pt>
                <c:pt idx="18">
                  <c:v>18.888888888888889</c:v>
                </c:pt>
                <c:pt idx="19">
                  <c:v>10.166666666666666</c:v>
                </c:pt>
                <c:pt idx="20">
                  <c:v>11</c:v>
                </c:pt>
                <c:pt idx="21">
                  <c:v>12.571428571428571</c:v>
                </c:pt>
                <c:pt idx="22">
                  <c:v>13.125</c:v>
                </c:pt>
                <c:pt idx="23">
                  <c:v>21.375</c:v>
                </c:pt>
                <c:pt idx="24">
                  <c:v>21.111111111111111</c:v>
                </c:pt>
                <c:pt idx="25">
                  <c:v>10.111111111111111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'data Waalre'!$A$95</c:f>
              <c:strCache>
                <c:ptCount val="1"/>
                <c:pt idx="0">
                  <c:v>2016-2020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Waalre'!$G$89:$AF$89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Waalre'!$G$95:$AG$95</c:f>
              <c:numCache>
                <c:formatCode>0.0</c:formatCode>
                <c:ptCount val="27"/>
                <c:pt idx="0">
                  <c:v>7.25</c:v>
                </c:pt>
                <c:pt idx="1">
                  <c:v>5.625</c:v>
                </c:pt>
                <c:pt idx="2">
                  <c:v>8.3333333333333339</c:v>
                </c:pt>
                <c:pt idx="3">
                  <c:v>12.2</c:v>
                </c:pt>
                <c:pt idx="4">
                  <c:v>13.222222222222221</c:v>
                </c:pt>
                <c:pt idx="5">
                  <c:v>7.2222222222222223</c:v>
                </c:pt>
                <c:pt idx="6">
                  <c:v>8</c:v>
                </c:pt>
                <c:pt idx="7">
                  <c:v>4.0999999999999996</c:v>
                </c:pt>
                <c:pt idx="8">
                  <c:v>6.75</c:v>
                </c:pt>
                <c:pt idx="9">
                  <c:v>4.2</c:v>
                </c:pt>
                <c:pt idx="10">
                  <c:v>7.4</c:v>
                </c:pt>
                <c:pt idx="11">
                  <c:v>16.5</c:v>
                </c:pt>
                <c:pt idx="12">
                  <c:v>20.25</c:v>
                </c:pt>
                <c:pt idx="13">
                  <c:v>34.857142857142854</c:v>
                </c:pt>
                <c:pt idx="14">
                  <c:v>28.444444444444443</c:v>
                </c:pt>
                <c:pt idx="15">
                  <c:v>34.285714285714285</c:v>
                </c:pt>
                <c:pt idx="16">
                  <c:v>23.75</c:v>
                </c:pt>
                <c:pt idx="17">
                  <c:v>14.714285714285714</c:v>
                </c:pt>
                <c:pt idx="18">
                  <c:v>19.666666666666668</c:v>
                </c:pt>
                <c:pt idx="19">
                  <c:v>13</c:v>
                </c:pt>
                <c:pt idx="20">
                  <c:v>11.428571428571429</c:v>
                </c:pt>
                <c:pt idx="21">
                  <c:v>11.25</c:v>
                </c:pt>
                <c:pt idx="22">
                  <c:v>12.571428571428571</c:v>
                </c:pt>
                <c:pt idx="23">
                  <c:v>16.25</c:v>
                </c:pt>
                <c:pt idx="24">
                  <c:v>15</c:v>
                </c:pt>
                <c:pt idx="25">
                  <c:v>9.6999999999999993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'data Waalre'!$A$96</c:f>
              <c:strCache>
                <c:ptCount val="1"/>
                <c:pt idx="0">
                  <c:v>2015-2019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Waalre'!$G$89:$AF$89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Waalre'!$G$96:$AG$96</c:f>
              <c:numCache>
                <c:formatCode>0.0</c:formatCode>
                <c:ptCount val="27"/>
                <c:pt idx="0">
                  <c:v>7.5714285714285712</c:v>
                </c:pt>
                <c:pt idx="1">
                  <c:v>4.125</c:v>
                </c:pt>
                <c:pt idx="2">
                  <c:v>8.5555555555555554</c:v>
                </c:pt>
                <c:pt idx="3">
                  <c:v>10.4</c:v>
                </c:pt>
                <c:pt idx="4">
                  <c:v>12</c:v>
                </c:pt>
                <c:pt idx="5">
                  <c:v>5.8571428571428568</c:v>
                </c:pt>
                <c:pt idx="6">
                  <c:v>9.125</c:v>
                </c:pt>
                <c:pt idx="7">
                  <c:v>4.5555555555555554</c:v>
                </c:pt>
                <c:pt idx="8">
                  <c:v>7.666666666666667</c:v>
                </c:pt>
                <c:pt idx="9">
                  <c:v>4.8888888888888893</c:v>
                </c:pt>
                <c:pt idx="10">
                  <c:v>7.6</c:v>
                </c:pt>
                <c:pt idx="11">
                  <c:v>13.5</c:v>
                </c:pt>
                <c:pt idx="12">
                  <c:v>17.625</c:v>
                </c:pt>
                <c:pt idx="13">
                  <c:v>29.125</c:v>
                </c:pt>
                <c:pt idx="14">
                  <c:v>28.111111111111111</c:v>
                </c:pt>
                <c:pt idx="15">
                  <c:v>30</c:v>
                </c:pt>
                <c:pt idx="16">
                  <c:v>18.857142857142858</c:v>
                </c:pt>
                <c:pt idx="17">
                  <c:v>15.75</c:v>
                </c:pt>
                <c:pt idx="18">
                  <c:v>16.375</c:v>
                </c:pt>
                <c:pt idx="19">
                  <c:v>13.714285714285714</c:v>
                </c:pt>
                <c:pt idx="20">
                  <c:v>9</c:v>
                </c:pt>
                <c:pt idx="21">
                  <c:v>9.375</c:v>
                </c:pt>
                <c:pt idx="22">
                  <c:v>10.666666666666666</c:v>
                </c:pt>
                <c:pt idx="23">
                  <c:v>15.285714285714286</c:v>
                </c:pt>
                <c:pt idx="24">
                  <c:v>15.5</c:v>
                </c:pt>
                <c:pt idx="25">
                  <c:v>9.9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'data Waalre'!$A$97</c:f>
              <c:strCache>
                <c:ptCount val="1"/>
                <c:pt idx="0">
                  <c:v>2014-2018</c:v>
                </c:pt>
              </c:strCache>
            </c:strRef>
          </c:tx>
          <c:spPr>
            <a:ln w="28575" cap="rnd">
              <a:solidFill>
                <a:srgbClr val="FF9999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Waalre'!$G$89:$AF$89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Waalre'!$G$97:$AG$97</c:f>
              <c:numCache>
                <c:formatCode>0.0</c:formatCode>
                <c:ptCount val="27"/>
                <c:pt idx="0">
                  <c:v>6.5</c:v>
                </c:pt>
                <c:pt idx="1">
                  <c:v>4.5555555555555554</c:v>
                </c:pt>
                <c:pt idx="2">
                  <c:v>9.4444444444444446</c:v>
                </c:pt>
                <c:pt idx="3">
                  <c:v>12.5</c:v>
                </c:pt>
                <c:pt idx="4">
                  <c:v>12.777777777777779</c:v>
                </c:pt>
                <c:pt idx="5">
                  <c:v>4.666666666666667</c:v>
                </c:pt>
                <c:pt idx="6">
                  <c:v>8.5555555555555554</c:v>
                </c:pt>
                <c:pt idx="7">
                  <c:v>4</c:v>
                </c:pt>
                <c:pt idx="8">
                  <c:v>5.75</c:v>
                </c:pt>
                <c:pt idx="9">
                  <c:v>5.5</c:v>
                </c:pt>
                <c:pt idx="10">
                  <c:v>8.4</c:v>
                </c:pt>
                <c:pt idx="11">
                  <c:v>14.75</c:v>
                </c:pt>
                <c:pt idx="12">
                  <c:v>17</c:v>
                </c:pt>
                <c:pt idx="13">
                  <c:v>27</c:v>
                </c:pt>
                <c:pt idx="14">
                  <c:v>32.700000000000003</c:v>
                </c:pt>
                <c:pt idx="15">
                  <c:v>32.428571428571431</c:v>
                </c:pt>
                <c:pt idx="16">
                  <c:v>23.25</c:v>
                </c:pt>
                <c:pt idx="17">
                  <c:v>15.333333333333334</c:v>
                </c:pt>
                <c:pt idx="18">
                  <c:v>16.777777777777779</c:v>
                </c:pt>
                <c:pt idx="19">
                  <c:v>15.777777777777779</c:v>
                </c:pt>
                <c:pt idx="20">
                  <c:v>12.857142857142858</c:v>
                </c:pt>
                <c:pt idx="21">
                  <c:v>10.444444444444445</c:v>
                </c:pt>
                <c:pt idx="22">
                  <c:v>18.285714285714285</c:v>
                </c:pt>
                <c:pt idx="23">
                  <c:v>17.125</c:v>
                </c:pt>
                <c:pt idx="24">
                  <c:v>16</c:v>
                </c:pt>
                <c:pt idx="25">
                  <c:v>13.4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'data Waalre'!$A$98</c:f>
              <c:strCache>
                <c:ptCount val="1"/>
                <c:pt idx="0">
                  <c:v>2013-2017</c:v>
                </c:pt>
              </c:strCache>
            </c:strRef>
          </c:tx>
          <c:spPr>
            <a:ln w="28575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Waalre'!$G$89:$AF$89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Waalre'!$G$98:$AG$98</c:f>
              <c:numCache>
                <c:formatCode>0.0</c:formatCode>
                <c:ptCount val="27"/>
                <c:pt idx="0">
                  <c:v>5.833333333333333</c:v>
                </c:pt>
                <c:pt idx="1">
                  <c:v>4.625</c:v>
                </c:pt>
                <c:pt idx="2">
                  <c:v>8.8888888888888893</c:v>
                </c:pt>
                <c:pt idx="3">
                  <c:v>11.9</c:v>
                </c:pt>
                <c:pt idx="4">
                  <c:v>12.222222222222221</c:v>
                </c:pt>
                <c:pt idx="5">
                  <c:v>5.166666666666667</c:v>
                </c:pt>
                <c:pt idx="6">
                  <c:v>9.6</c:v>
                </c:pt>
                <c:pt idx="7">
                  <c:v>5.125</c:v>
                </c:pt>
                <c:pt idx="8">
                  <c:v>6.166666666666667</c:v>
                </c:pt>
                <c:pt idx="9">
                  <c:v>4.625</c:v>
                </c:pt>
                <c:pt idx="10">
                  <c:v>4</c:v>
                </c:pt>
                <c:pt idx="11">
                  <c:v>7</c:v>
                </c:pt>
                <c:pt idx="12">
                  <c:v>9</c:v>
                </c:pt>
                <c:pt idx="13">
                  <c:v>17.899999999999999</c:v>
                </c:pt>
                <c:pt idx="14">
                  <c:v>28.6</c:v>
                </c:pt>
                <c:pt idx="15">
                  <c:v>34.25</c:v>
                </c:pt>
                <c:pt idx="16">
                  <c:v>31.625</c:v>
                </c:pt>
                <c:pt idx="17">
                  <c:v>24.666666666666668</c:v>
                </c:pt>
                <c:pt idx="18">
                  <c:v>21</c:v>
                </c:pt>
                <c:pt idx="19">
                  <c:v>20.777777777777779</c:v>
                </c:pt>
                <c:pt idx="20">
                  <c:v>19.142857142857142</c:v>
                </c:pt>
                <c:pt idx="21">
                  <c:v>13.222222222222221</c:v>
                </c:pt>
                <c:pt idx="22">
                  <c:v>21.5</c:v>
                </c:pt>
                <c:pt idx="23">
                  <c:v>18.555555555555557</c:v>
                </c:pt>
                <c:pt idx="24">
                  <c:v>18.25</c:v>
                </c:pt>
                <c:pt idx="25">
                  <c:v>16.3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'data Waalre'!$A$99</c:f>
              <c:strCache>
                <c:ptCount val="1"/>
                <c:pt idx="0">
                  <c:v>2012-2016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Waalre'!$G$89:$AF$89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Waalre'!$G$99:$AG$99</c:f>
              <c:numCache>
                <c:formatCode>0.0</c:formatCode>
                <c:ptCount val="27"/>
                <c:pt idx="0">
                  <c:v>5</c:v>
                </c:pt>
                <c:pt idx="1">
                  <c:v>5.2857142857142856</c:v>
                </c:pt>
                <c:pt idx="2">
                  <c:v>7.7</c:v>
                </c:pt>
                <c:pt idx="3">
                  <c:v>11.4</c:v>
                </c:pt>
                <c:pt idx="4">
                  <c:v>11.428571428571429</c:v>
                </c:pt>
                <c:pt idx="5">
                  <c:v>6.7142857142857144</c:v>
                </c:pt>
                <c:pt idx="6">
                  <c:v>8.9</c:v>
                </c:pt>
                <c:pt idx="7">
                  <c:v>7</c:v>
                </c:pt>
                <c:pt idx="8">
                  <c:v>7.166666666666667</c:v>
                </c:pt>
                <c:pt idx="9">
                  <c:v>4</c:v>
                </c:pt>
                <c:pt idx="10">
                  <c:v>7.8</c:v>
                </c:pt>
                <c:pt idx="11">
                  <c:v>7</c:v>
                </c:pt>
                <c:pt idx="12">
                  <c:v>5.625</c:v>
                </c:pt>
                <c:pt idx="13">
                  <c:v>14.1</c:v>
                </c:pt>
                <c:pt idx="14">
                  <c:v>25.3</c:v>
                </c:pt>
                <c:pt idx="15">
                  <c:v>32.777777777777779</c:v>
                </c:pt>
                <c:pt idx="16">
                  <c:v>31</c:v>
                </c:pt>
                <c:pt idx="17">
                  <c:v>29.75</c:v>
                </c:pt>
                <c:pt idx="18">
                  <c:v>21.555555555555557</c:v>
                </c:pt>
                <c:pt idx="19">
                  <c:v>22.75</c:v>
                </c:pt>
                <c:pt idx="20">
                  <c:v>18.625</c:v>
                </c:pt>
                <c:pt idx="21">
                  <c:v>14.666666666666666</c:v>
                </c:pt>
                <c:pt idx="22">
                  <c:v>22.857142857142858</c:v>
                </c:pt>
                <c:pt idx="23">
                  <c:v>14.75</c:v>
                </c:pt>
                <c:pt idx="24">
                  <c:v>17</c:v>
                </c:pt>
                <c:pt idx="25">
                  <c:v>18.555555555555557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'data Waalre'!$A$100</c:f>
              <c:strCache>
                <c:ptCount val="1"/>
                <c:pt idx="0">
                  <c:v>2011-2015</c:v>
                </c:pt>
              </c:strCache>
            </c:strRef>
          </c:tx>
          <c:spPr>
            <a:ln w="28575" cap="rnd">
              <a:solidFill>
                <a:srgbClr val="FFCC66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Waalre'!$G$89:$AF$89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Waalre'!$G$100:$AG$100</c:f>
              <c:numCache>
                <c:formatCode>0.0</c:formatCode>
                <c:ptCount val="27"/>
                <c:pt idx="0">
                  <c:v>8</c:v>
                </c:pt>
                <c:pt idx="1">
                  <c:v>7.375</c:v>
                </c:pt>
                <c:pt idx="2">
                  <c:v>9</c:v>
                </c:pt>
                <c:pt idx="3">
                  <c:v>12.2</c:v>
                </c:pt>
                <c:pt idx="4">
                  <c:v>12.857142857142858</c:v>
                </c:pt>
                <c:pt idx="5">
                  <c:v>6.5714285714285712</c:v>
                </c:pt>
                <c:pt idx="6">
                  <c:v>7.9</c:v>
                </c:pt>
                <c:pt idx="7">
                  <c:v>8.1428571428571423</c:v>
                </c:pt>
                <c:pt idx="8">
                  <c:v>5.666666666666667</c:v>
                </c:pt>
                <c:pt idx="9">
                  <c:v>4.166666666666667</c:v>
                </c:pt>
                <c:pt idx="10">
                  <c:v>7.5</c:v>
                </c:pt>
                <c:pt idx="11">
                  <c:v>7</c:v>
                </c:pt>
                <c:pt idx="12">
                  <c:v>8</c:v>
                </c:pt>
                <c:pt idx="13">
                  <c:v>12.111111111111111</c:v>
                </c:pt>
                <c:pt idx="14">
                  <c:v>25.4</c:v>
                </c:pt>
                <c:pt idx="15">
                  <c:v>28</c:v>
                </c:pt>
                <c:pt idx="16">
                  <c:v>27.333333333333332</c:v>
                </c:pt>
                <c:pt idx="17">
                  <c:v>30.111111111111111</c:v>
                </c:pt>
                <c:pt idx="18">
                  <c:v>17.111111111111111</c:v>
                </c:pt>
                <c:pt idx="19">
                  <c:v>21.75</c:v>
                </c:pt>
                <c:pt idx="20">
                  <c:v>18.5</c:v>
                </c:pt>
                <c:pt idx="21">
                  <c:v>13.555555555555555</c:v>
                </c:pt>
                <c:pt idx="22">
                  <c:v>23.875</c:v>
                </c:pt>
                <c:pt idx="23">
                  <c:v>17.285714285714285</c:v>
                </c:pt>
                <c:pt idx="24">
                  <c:v>18.333333333333332</c:v>
                </c:pt>
                <c:pt idx="25">
                  <c:v>20.444444444444443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'data Waalre'!$A$101</c:f>
              <c:strCache>
                <c:ptCount val="1"/>
                <c:pt idx="0">
                  <c:v>2010-2014</c:v>
                </c:pt>
              </c:strCache>
            </c:strRef>
          </c:tx>
          <c:spPr>
            <a:ln w="28575" cap="rnd">
              <a:solidFill>
                <a:srgbClr val="FFCC99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Waalre'!$G$89:$AF$89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Waalre'!$G$101:$AG$101</c:f>
              <c:numCache>
                <c:formatCode>0.0</c:formatCode>
                <c:ptCount val="27"/>
                <c:pt idx="0">
                  <c:v>8</c:v>
                </c:pt>
                <c:pt idx="1">
                  <c:v>9.625</c:v>
                </c:pt>
                <c:pt idx="2">
                  <c:v>8.4444444444444446</c:v>
                </c:pt>
                <c:pt idx="3">
                  <c:v>11.4</c:v>
                </c:pt>
                <c:pt idx="4">
                  <c:v>13.8</c:v>
                </c:pt>
                <c:pt idx="5">
                  <c:v>8.7777777777777786</c:v>
                </c:pt>
                <c:pt idx="6">
                  <c:v>7.9</c:v>
                </c:pt>
                <c:pt idx="7">
                  <c:v>8</c:v>
                </c:pt>
                <c:pt idx="8">
                  <c:v>7.125</c:v>
                </c:pt>
                <c:pt idx="9">
                  <c:v>5.5714285714285712</c:v>
                </c:pt>
                <c:pt idx="10">
                  <c:v>8.5</c:v>
                </c:pt>
                <c:pt idx="11">
                  <c:v>8.5</c:v>
                </c:pt>
                <c:pt idx="12">
                  <c:v>9.875</c:v>
                </c:pt>
                <c:pt idx="13">
                  <c:v>13.111111111111111</c:v>
                </c:pt>
                <c:pt idx="14">
                  <c:v>30.9</c:v>
                </c:pt>
                <c:pt idx="15">
                  <c:v>30.375</c:v>
                </c:pt>
                <c:pt idx="16">
                  <c:v>27.5</c:v>
                </c:pt>
                <c:pt idx="17">
                  <c:v>26.5</c:v>
                </c:pt>
                <c:pt idx="18">
                  <c:v>19</c:v>
                </c:pt>
                <c:pt idx="19">
                  <c:v>23.125</c:v>
                </c:pt>
                <c:pt idx="20">
                  <c:v>21.444444444444443</c:v>
                </c:pt>
                <c:pt idx="21">
                  <c:v>20.7</c:v>
                </c:pt>
                <c:pt idx="22">
                  <c:v>29</c:v>
                </c:pt>
                <c:pt idx="23">
                  <c:v>26</c:v>
                </c:pt>
                <c:pt idx="24">
                  <c:v>26.5</c:v>
                </c:pt>
                <c:pt idx="25">
                  <c:v>22.111111111111111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'data Waalre'!$A$102</c:f>
              <c:strCache>
                <c:ptCount val="1"/>
                <c:pt idx="0">
                  <c:v>2009-2013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Waalre'!$G$89:$AF$89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Waalre'!$G$102:$AG$102</c:f>
              <c:numCache>
                <c:formatCode>0.0</c:formatCode>
                <c:ptCount val="27"/>
                <c:pt idx="0">
                  <c:v>5.5</c:v>
                </c:pt>
                <c:pt idx="1">
                  <c:v>9</c:v>
                </c:pt>
                <c:pt idx="2">
                  <c:v>5.8888888888888893</c:v>
                </c:pt>
                <c:pt idx="3">
                  <c:v>7.8</c:v>
                </c:pt>
                <c:pt idx="4">
                  <c:v>11</c:v>
                </c:pt>
                <c:pt idx="5">
                  <c:v>9.6999999999999993</c:v>
                </c:pt>
                <c:pt idx="6">
                  <c:v>8.2222222222222214</c:v>
                </c:pt>
                <c:pt idx="7">
                  <c:v>8.1111111111111107</c:v>
                </c:pt>
                <c:pt idx="8">
                  <c:v>7.7777777777777777</c:v>
                </c:pt>
                <c:pt idx="9">
                  <c:v>6</c:v>
                </c:pt>
                <c:pt idx="10">
                  <c:v>7.25</c:v>
                </c:pt>
                <c:pt idx="11">
                  <c:v>4</c:v>
                </c:pt>
                <c:pt idx="12">
                  <c:v>10.333333333333334</c:v>
                </c:pt>
                <c:pt idx="13">
                  <c:v>12.125</c:v>
                </c:pt>
                <c:pt idx="14">
                  <c:v>23.7</c:v>
                </c:pt>
                <c:pt idx="15">
                  <c:v>31.375</c:v>
                </c:pt>
                <c:pt idx="16">
                  <c:v>29.888888888888889</c:v>
                </c:pt>
                <c:pt idx="17">
                  <c:v>37.25</c:v>
                </c:pt>
                <c:pt idx="18">
                  <c:v>23.7</c:v>
                </c:pt>
                <c:pt idx="19">
                  <c:v>22.75</c:v>
                </c:pt>
                <c:pt idx="20">
                  <c:v>22.555555555555557</c:v>
                </c:pt>
                <c:pt idx="21">
                  <c:v>22.9</c:v>
                </c:pt>
                <c:pt idx="22">
                  <c:v>27.375</c:v>
                </c:pt>
                <c:pt idx="23">
                  <c:v>29.142857142857142</c:v>
                </c:pt>
                <c:pt idx="24">
                  <c:v>27.25</c:v>
                </c:pt>
                <c:pt idx="25">
                  <c:v>20.5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'data Waalre'!$A$103</c:f>
              <c:strCache>
                <c:ptCount val="1"/>
                <c:pt idx="0">
                  <c:v>2008-2012</c:v>
                </c:pt>
              </c:strCache>
            </c:strRef>
          </c:tx>
          <c:spPr>
            <a:ln w="28575" cap="rnd">
              <a:solidFill>
                <a:srgbClr val="FFFF66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Waalre'!$G$89:$AF$89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Waalre'!$G$103:$AG$103</c:f>
              <c:numCache>
                <c:formatCode>0.0</c:formatCode>
                <c:ptCount val="27"/>
                <c:pt idx="0">
                  <c:v>5.5</c:v>
                </c:pt>
                <c:pt idx="1">
                  <c:v>8.75</c:v>
                </c:pt>
                <c:pt idx="2">
                  <c:v>6.2857142857142856</c:v>
                </c:pt>
                <c:pt idx="3">
                  <c:v>8.5</c:v>
                </c:pt>
                <c:pt idx="4">
                  <c:v>9.8333333333333339</c:v>
                </c:pt>
                <c:pt idx="5">
                  <c:v>9.4444444444444446</c:v>
                </c:pt>
                <c:pt idx="6">
                  <c:v>7.125</c:v>
                </c:pt>
                <c:pt idx="7">
                  <c:v>8</c:v>
                </c:pt>
                <c:pt idx="8">
                  <c:v>7.25</c:v>
                </c:pt>
                <c:pt idx="9">
                  <c:v>5.4285714285714288</c:v>
                </c:pt>
                <c:pt idx="10">
                  <c:v>7</c:v>
                </c:pt>
                <c:pt idx="11">
                  <c:v>4</c:v>
                </c:pt>
                <c:pt idx="12">
                  <c:v>10.444444444444445</c:v>
                </c:pt>
                <c:pt idx="13">
                  <c:v>13.714285714285714</c:v>
                </c:pt>
                <c:pt idx="14">
                  <c:v>24.333333333333332</c:v>
                </c:pt>
                <c:pt idx="15">
                  <c:v>32</c:v>
                </c:pt>
                <c:pt idx="16">
                  <c:v>23.222222222222221</c:v>
                </c:pt>
                <c:pt idx="17">
                  <c:v>30.571428571428573</c:v>
                </c:pt>
                <c:pt idx="18">
                  <c:v>19.888888888888889</c:v>
                </c:pt>
                <c:pt idx="19">
                  <c:v>16.625</c:v>
                </c:pt>
                <c:pt idx="20">
                  <c:v>19.5</c:v>
                </c:pt>
                <c:pt idx="21">
                  <c:v>27.666666666666668</c:v>
                </c:pt>
                <c:pt idx="22">
                  <c:v>28.571428571428573</c:v>
                </c:pt>
                <c:pt idx="23">
                  <c:v>32.833333333333336</c:v>
                </c:pt>
                <c:pt idx="24">
                  <c:v>26.25</c:v>
                </c:pt>
                <c:pt idx="25">
                  <c:v>18.833333333333332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'data Waalre'!$A$104</c:f>
              <c:strCache>
                <c:ptCount val="1"/>
                <c:pt idx="0">
                  <c:v>2007-2011</c:v>
                </c:pt>
              </c:strCache>
            </c:strRef>
          </c:tx>
          <c:spPr>
            <a:ln w="28575" cap="rnd">
              <a:solidFill>
                <a:srgbClr val="FFFF99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Waalre'!$G$89:$AF$89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Waalre'!$G$104:$AG$104</c:f>
              <c:numCache>
                <c:formatCode>0.0</c:formatCode>
                <c:ptCount val="27"/>
                <c:pt idx="0">
                  <c:v>6.333333333333333</c:v>
                </c:pt>
                <c:pt idx="1">
                  <c:v>9</c:v>
                </c:pt>
                <c:pt idx="2">
                  <c:v>8.5714285714285712</c:v>
                </c:pt>
                <c:pt idx="3">
                  <c:v>9.8571428571428577</c:v>
                </c:pt>
                <c:pt idx="4">
                  <c:v>14.5</c:v>
                </c:pt>
                <c:pt idx="5">
                  <c:v>9.1428571428571423</c:v>
                </c:pt>
                <c:pt idx="6">
                  <c:v>6.1428571428571432</c:v>
                </c:pt>
                <c:pt idx="7">
                  <c:v>6.166666666666667</c:v>
                </c:pt>
                <c:pt idx="8">
                  <c:v>5.666666666666667</c:v>
                </c:pt>
                <c:pt idx="9">
                  <c:v>6.25</c:v>
                </c:pt>
                <c:pt idx="10">
                  <c:v>1.75</c:v>
                </c:pt>
                <c:pt idx="11">
                  <c:v>5.333333333333333</c:v>
                </c:pt>
                <c:pt idx="12">
                  <c:v>11</c:v>
                </c:pt>
                <c:pt idx="13">
                  <c:v>17.142857142857142</c:v>
                </c:pt>
                <c:pt idx="14">
                  <c:v>26</c:v>
                </c:pt>
                <c:pt idx="15">
                  <c:v>27.428571428571427</c:v>
                </c:pt>
                <c:pt idx="16">
                  <c:v>23.5</c:v>
                </c:pt>
                <c:pt idx="17">
                  <c:v>25.375</c:v>
                </c:pt>
                <c:pt idx="18">
                  <c:v>19.111111111111111</c:v>
                </c:pt>
                <c:pt idx="19">
                  <c:v>15.625</c:v>
                </c:pt>
                <c:pt idx="20">
                  <c:v>18.5</c:v>
                </c:pt>
                <c:pt idx="21">
                  <c:v>23.222222222222221</c:v>
                </c:pt>
                <c:pt idx="22">
                  <c:v>25.571428571428573</c:v>
                </c:pt>
                <c:pt idx="23">
                  <c:v>27</c:v>
                </c:pt>
                <c:pt idx="24">
                  <c:v>21.444444444444443</c:v>
                </c:pt>
                <c:pt idx="25">
                  <c:v>14.571428571428571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470696"/>
        <c:axId val="473477360"/>
      </c:lineChart>
      <c:catAx>
        <c:axId val="473470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Weeknummer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3477360"/>
        <c:crosses val="autoZero"/>
        <c:auto val="1"/>
        <c:lblAlgn val="ctr"/>
        <c:lblOffset val="100"/>
        <c:noMultiLvlLbl val="0"/>
      </c:catAx>
      <c:valAx>
        <c:axId val="473477360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400" b="1"/>
                  <a:t>Gemiddeld aantal getelde vlinders</a:t>
                </a:r>
              </a:p>
            </c:rich>
          </c:tx>
          <c:layout>
            <c:manualLayout>
              <c:xMode val="edge"/>
              <c:yMode val="edge"/>
              <c:x val="1.3305442723983322E-2"/>
              <c:y val="0.276341740407246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3470696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95890907373796"/>
          <c:y val="7.6170895894527621E-2"/>
          <c:w val="0.10356748928991263"/>
          <c:h val="0.54754191919341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Tellingen vlindertuin Waalre 2024 (totaal)</a:t>
            </a:r>
          </a:p>
        </c:rich>
      </c:tx>
      <c:layout>
        <c:manualLayout>
          <c:xMode val="edge"/>
          <c:yMode val="edge"/>
          <c:x val="0.36711478800413649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31249551785205"/>
          <c:y val="0.12033898305084746"/>
          <c:w val="0.80593669107739818"/>
          <c:h val="0.8627118644067797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Waalre'!$BT$10:$BT$47</c:f>
              <c:strCache>
                <c:ptCount val="38"/>
                <c:pt idx="0">
                  <c:v>citroenvlinder</c:v>
                </c:pt>
                <c:pt idx="1">
                  <c:v>klein koolwitje</c:v>
                </c:pt>
                <c:pt idx="2">
                  <c:v>dagpauwoog</c:v>
                </c:pt>
                <c:pt idx="3">
                  <c:v>bont zandoogje</c:v>
                </c:pt>
                <c:pt idx="4">
                  <c:v>klein geaderd witje</c:v>
                </c:pt>
                <c:pt idx="5">
                  <c:v>atalanta</c:v>
                </c:pt>
                <c:pt idx="6">
                  <c:v>gehakkelde aurelia</c:v>
                </c:pt>
                <c:pt idx="7">
                  <c:v>oranje zandoogje</c:v>
                </c:pt>
                <c:pt idx="8">
                  <c:v>oranjetipje</c:v>
                </c:pt>
                <c:pt idx="9">
                  <c:v>bruin zandoogje</c:v>
                </c:pt>
                <c:pt idx="10">
                  <c:v>gamma-uil</c:v>
                </c:pt>
                <c:pt idx="11">
                  <c:v>boomblauwtje</c:v>
                </c:pt>
                <c:pt idx="12">
                  <c:v>groot dikkopje</c:v>
                </c:pt>
                <c:pt idx="13">
                  <c:v>eikenpage</c:v>
                </c:pt>
                <c:pt idx="14">
                  <c:v>koninginnenpage</c:v>
                </c:pt>
                <c:pt idx="15">
                  <c:v>groot koolwitje</c:v>
                </c:pt>
                <c:pt idx="16">
                  <c:v>distelvlinder</c:v>
                </c:pt>
                <c:pt idx="17">
                  <c:v>hooibeestje</c:v>
                </c:pt>
                <c:pt idx="18">
                  <c:v>icarusblauwtje</c:v>
                </c:pt>
                <c:pt idx="19">
                  <c:v>kleine parelmoervlinder</c:v>
                </c:pt>
                <c:pt idx="20">
                  <c:v>kleine vos</c:v>
                </c:pt>
                <c:pt idx="21">
                  <c:v>kleine vuurvlinder</c:v>
                </c:pt>
                <c:pt idx="22">
                  <c:v>landkaartje</c:v>
                </c:pt>
                <c:pt idx="23">
                  <c:v>scheefbloemwitje</c:v>
                </c:pt>
                <c:pt idx="24">
                  <c:v>witje onbekend</c:v>
                </c:pt>
                <c:pt idx="25">
                  <c:v>zwartsprietdikkopje</c:v>
                </c:pt>
                <c:pt idx="26">
                  <c:v>bruine daguil</c:v>
                </c:pt>
                <c:pt idx="27">
                  <c:v>buxusmot</c:v>
                </c:pt>
                <c:pt idx="28">
                  <c:v>kolibrievlinder</c:v>
                </c:pt>
                <c:pt idx="29">
                  <c:v>lieveling</c:v>
                </c:pt>
                <c:pt idx="30">
                  <c:v>metaalvlinder</c:v>
                </c:pt>
                <c:pt idx="31">
                  <c:v>phegeavlinder</c:v>
                </c:pt>
                <c:pt idx="32">
                  <c:v>sint-Jacobsvlinder</c:v>
                </c:pt>
                <c:pt idx="33">
                  <c:v>sint-Jansvlinder</c:v>
                </c:pt>
                <c:pt idx="34">
                  <c:v>bruin blauwtje</c:v>
                </c:pt>
                <c:pt idx="35">
                  <c:v>grote parelmoervlinder</c:v>
                </c:pt>
                <c:pt idx="36">
                  <c:v>keizersmantel</c:v>
                </c:pt>
                <c:pt idx="37">
                  <c:v>grote weerschijnvlinder</c:v>
                </c:pt>
              </c:strCache>
            </c:strRef>
          </c:cat>
          <c:val>
            <c:numRef>
              <c:f>'data Waalre'!$BU$10:$BU$47</c:f>
              <c:numCache>
                <c:formatCode>General</c:formatCode>
                <c:ptCount val="38"/>
                <c:pt idx="0">
                  <c:v>106</c:v>
                </c:pt>
                <c:pt idx="1">
                  <c:v>81</c:v>
                </c:pt>
                <c:pt idx="2">
                  <c:v>74</c:v>
                </c:pt>
                <c:pt idx="3">
                  <c:v>61</c:v>
                </c:pt>
                <c:pt idx="4">
                  <c:v>28</c:v>
                </c:pt>
                <c:pt idx="5">
                  <c:v>25</c:v>
                </c:pt>
                <c:pt idx="6">
                  <c:v>20</c:v>
                </c:pt>
                <c:pt idx="7">
                  <c:v>13</c:v>
                </c:pt>
                <c:pt idx="8">
                  <c:v>11</c:v>
                </c:pt>
                <c:pt idx="9">
                  <c:v>10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475008"/>
        <c:axId val="473477752"/>
      </c:barChart>
      <c:catAx>
        <c:axId val="473475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77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347775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75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Totale aantal 2024 tov vorig jaar</a:t>
            </a:r>
          </a:p>
        </c:rich>
      </c:tx>
      <c:layout>
        <c:manualLayout>
          <c:xMode val="edge"/>
          <c:yMode val="edge"/>
          <c:x val="0.37228541882109617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48278784666057"/>
          <c:y val="0.10169150357692798"/>
          <c:w val="0.80145937109863274"/>
          <c:h val="0.881359467557772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Waalre'!$BQ$1</c:f>
              <c:strCache>
                <c:ptCount val="1"/>
                <c:pt idx="0">
                  <c:v>2024 (48 - 447 - 16)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Waalre'!$BT$10:$BT$47</c:f>
              <c:strCache>
                <c:ptCount val="38"/>
                <c:pt idx="0">
                  <c:v>citroenvlinder</c:v>
                </c:pt>
                <c:pt idx="1">
                  <c:v>klein koolwitje</c:v>
                </c:pt>
                <c:pt idx="2">
                  <c:v>dagpauwoog</c:v>
                </c:pt>
                <c:pt idx="3">
                  <c:v>bont zandoogje</c:v>
                </c:pt>
                <c:pt idx="4">
                  <c:v>klein geaderd witje</c:v>
                </c:pt>
                <c:pt idx="5">
                  <c:v>atalanta</c:v>
                </c:pt>
                <c:pt idx="6">
                  <c:v>gehakkelde aurelia</c:v>
                </c:pt>
                <c:pt idx="7">
                  <c:v>oranje zandoogje</c:v>
                </c:pt>
                <c:pt idx="8">
                  <c:v>oranjetipje</c:v>
                </c:pt>
                <c:pt idx="9">
                  <c:v>bruin zandoogje</c:v>
                </c:pt>
                <c:pt idx="10">
                  <c:v>gamma-uil</c:v>
                </c:pt>
                <c:pt idx="11">
                  <c:v>boomblauwtje</c:v>
                </c:pt>
                <c:pt idx="12">
                  <c:v>groot dikkopje</c:v>
                </c:pt>
                <c:pt idx="13">
                  <c:v>eikenpage</c:v>
                </c:pt>
                <c:pt idx="14">
                  <c:v>koninginnenpage</c:v>
                </c:pt>
                <c:pt idx="15">
                  <c:v>groot koolwitje</c:v>
                </c:pt>
                <c:pt idx="16">
                  <c:v>distelvlinder</c:v>
                </c:pt>
                <c:pt idx="17">
                  <c:v>hooibeestje</c:v>
                </c:pt>
                <c:pt idx="18">
                  <c:v>icarusblauwtje</c:v>
                </c:pt>
                <c:pt idx="19">
                  <c:v>kleine parelmoervlinder</c:v>
                </c:pt>
                <c:pt idx="20">
                  <c:v>kleine vos</c:v>
                </c:pt>
                <c:pt idx="21">
                  <c:v>kleine vuurvlinder</c:v>
                </c:pt>
                <c:pt idx="22">
                  <c:v>landkaartje</c:v>
                </c:pt>
                <c:pt idx="23">
                  <c:v>scheefbloemwitje</c:v>
                </c:pt>
                <c:pt idx="24">
                  <c:v>witje onbekend</c:v>
                </c:pt>
                <c:pt idx="25">
                  <c:v>zwartsprietdikkopje</c:v>
                </c:pt>
                <c:pt idx="26">
                  <c:v>bruine daguil</c:v>
                </c:pt>
                <c:pt idx="27">
                  <c:v>buxusmot</c:v>
                </c:pt>
                <c:pt idx="28">
                  <c:v>kolibrievlinder</c:v>
                </c:pt>
                <c:pt idx="29">
                  <c:v>lieveling</c:v>
                </c:pt>
                <c:pt idx="30">
                  <c:v>metaalvlinder</c:v>
                </c:pt>
                <c:pt idx="31">
                  <c:v>phegeavlinder</c:v>
                </c:pt>
                <c:pt idx="32">
                  <c:v>sint-Jacobsvlinder</c:v>
                </c:pt>
                <c:pt idx="33">
                  <c:v>sint-Jansvlinder</c:v>
                </c:pt>
                <c:pt idx="34">
                  <c:v>bruin blauwtje</c:v>
                </c:pt>
                <c:pt idx="35">
                  <c:v>grote parelmoervlinder</c:v>
                </c:pt>
                <c:pt idx="36">
                  <c:v>keizersmantel</c:v>
                </c:pt>
                <c:pt idx="37">
                  <c:v>grote weerschijnvlinder</c:v>
                </c:pt>
              </c:strCache>
            </c:strRef>
          </c:cat>
          <c:val>
            <c:numRef>
              <c:f>'data Waalre'!$BU$10:$BU$47</c:f>
              <c:numCache>
                <c:formatCode>General</c:formatCode>
                <c:ptCount val="38"/>
                <c:pt idx="0">
                  <c:v>106</c:v>
                </c:pt>
                <c:pt idx="1">
                  <c:v>81</c:v>
                </c:pt>
                <c:pt idx="2">
                  <c:v>74</c:v>
                </c:pt>
                <c:pt idx="3">
                  <c:v>61</c:v>
                </c:pt>
                <c:pt idx="4">
                  <c:v>28</c:v>
                </c:pt>
                <c:pt idx="5">
                  <c:v>25</c:v>
                </c:pt>
                <c:pt idx="6">
                  <c:v>20</c:v>
                </c:pt>
                <c:pt idx="7">
                  <c:v>13</c:v>
                </c:pt>
                <c:pt idx="8">
                  <c:v>11</c:v>
                </c:pt>
                <c:pt idx="9">
                  <c:v>10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ser>
          <c:idx val="1"/>
          <c:order val="1"/>
          <c:tx>
            <c:strRef>
              <c:f>'data Waalre'!$BP$1</c:f>
              <c:strCache>
                <c:ptCount val="1"/>
                <c:pt idx="0">
                  <c:v>2023 (46 - 555 - 26)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Waalre'!$BT$10:$BT$47</c:f>
              <c:strCache>
                <c:ptCount val="38"/>
                <c:pt idx="0">
                  <c:v>citroenvlinder</c:v>
                </c:pt>
                <c:pt idx="1">
                  <c:v>klein koolwitje</c:v>
                </c:pt>
                <c:pt idx="2">
                  <c:v>dagpauwoog</c:v>
                </c:pt>
                <c:pt idx="3">
                  <c:v>bont zandoogje</c:v>
                </c:pt>
                <c:pt idx="4">
                  <c:v>klein geaderd witje</c:v>
                </c:pt>
                <c:pt idx="5">
                  <c:v>atalanta</c:v>
                </c:pt>
                <c:pt idx="6">
                  <c:v>gehakkelde aurelia</c:v>
                </c:pt>
                <c:pt idx="7">
                  <c:v>oranje zandoogje</c:v>
                </c:pt>
                <c:pt idx="8">
                  <c:v>oranjetipje</c:v>
                </c:pt>
                <c:pt idx="9">
                  <c:v>bruin zandoogje</c:v>
                </c:pt>
                <c:pt idx="10">
                  <c:v>gamma-uil</c:v>
                </c:pt>
                <c:pt idx="11">
                  <c:v>boomblauwtje</c:v>
                </c:pt>
                <c:pt idx="12">
                  <c:v>groot dikkopje</c:v>
                </c:pt>
                <c:pt idx="13">
                  <c:v>eikenpage</c:v>
                </c:pt>
                <c:pt idx="14">
                  <c:v>koninginnenpage</c:v>
                </c:pt>
                <c:pt idx="15">
                  <c:v>groot koolwitje</c:v>
                </c:pt>
                <c:pt idx="16">
                  <c:v>distelvlinder</c:v>
                </c:pt>
                <c:pt idx="17">
                  <c:v>hooibeestje</c:v>
                </c:pt>
                <c:pt idx="18">
                  <c:v>icarusblauwtje</c:v>
                </c:pt>
                <c:pt idx="19">
                  <c:v>kleine parelmoervlinder</c:v>
                </c:pt>
                <c:pt idx="20">
                  <c:v>kleine vos</c:v>
                </c:pt>
                <c:pt idx="21">
                  <c:v>kleine vuurvlinder</c:v>
                </c:pt>
                <c:pt idx="22">
                  <c:v>landkaartje</c:v>
                </c:pt>
                <c:pt idx="23">
                  <c:v>scheefbloemwitje</c:v>
                </c:pt>
                <c:pt idx="24">
                  <c:v>witje onbekend</c:v>
                </c:pt>
                <c:pt idx="25">
                  <c:v>zwartsprietdikkopje</c:v>
                </c:pt>
                <c:pt idx="26">
                  <c:v>bruine daguil</c:v>
                </c:pt>
                <c:pt idx="27">
                  <c:v>buxusmot</c:v>
                </c:pt>
                <c:pt idx="28">
                  <c:v>kolibrievlinder</c:v>
                </c:pt>
                <c:pt idx="29">
                  <c:v>lieveling</c:v>
                </c:pt>
                <c:pt idx="30">
                  <c:v>metaalvlinder</c:v>
                </c:pt>
                <c:pt idx="31">
                  <c:v>phegeavlinder</c:v>
                </c:pt>
                <c:pt idx="32">
                  <c:v>sint-Jacobsvlinder</c:v>
                </c:pt>
                <c:pt idx="33">
                  <c:v>sint-Jansvlinder</c:v>
                </c:pt>
                <c:pt idx="34">
                  <c:v>bruin blauwtje</c:v>
                </c:pt>
                <c:pt idx="35">
                  <c:v>grote parelmoervlinder</c:v>
                </c:pt>
                <c:pt idx="36">
                  <c:v>keizersmantel</c:v>
                </c:pt>
                <c:pt idx="37">
                  <c:v>grote weerschijnvlinder</c:v>
                </c:pt>
              </c:strCache>
            </c:strRef>
          </c:cat>
          <c:val>
            <c:numRef>
              <c:f>'data Waalre'!$BV$10:$BV$47</c:f>
              <c:numCache>
                <c:formatCode>0</c:formatCode>
                <c:ptCount val="38"/>
                <c:pt idx="0">
                  <c:v>132</c:v>
                </c:pt>
                <c:pt idx="1">
                  <c:v>108</c:v>
                </c:pt>
                <c:pt idx="2">
                  <c:v>57</c:v>
                </c:pt>
                <c:pt idx="3">
                  <c:v>20</c:v>
                </c:pt>
                <c:pt idx="4">
                  <c:v>43</c:v>
                </c:pt>
                <c:pt idx="5">
                  <c:v>67</c:v>
                </c:pt>
                <c:pt idx="6">
                  <c:v>6</c:v>
                </c:pt>
                <c:pt idx="7">
                  <c:v>12</c:v>
                </c:pt>
                <c:pt idx="8">
                  <c:v>27</c:v>
                </c:pt>
                <c:pt idx="9">
                  <c:v>7</c:v>
                </c:pt>
                <c:pt idx="10">
                  <c:v>5</c:v>
                </c:pt>
                <c:pt idx="11">
                  <c:v>1</c:v>
                </c:pt>
                <c:pt idx="12">
                  <c:v>7</c:v>
                </c:pt>
                <c:pt idx="13">
                  <c:v>4</c:v>
                </c:pt>
                <c:pt idx="14">
                  <c:v>1</c:v>
                </c:pt>
                <c:pt idx="15">
                  <c:v>16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1</c:v>
                </c:pt>
                <c:pt idx="21">
                  <c:v>22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474224"/>
        <c:axId val="473474616"/>
      </c:barChart>
      <c:catAx>
        <c:axId val="4734742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74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3474616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74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34988626057962"/>
          <c:y val="0.61299394104208949"/>
          <c:w val="0.18877304529255939"/>
          <c:h val="0.11356630647036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2024 Aantal soorten</a:t>
            </a:r>
          </a:p>
        </c:rich>
      </c:tx>
      <c:layout>
        <c:manualLayout>
          <c:xMode val="edge"/>
          <c:yMode val="edge"/>
          <c:x val="5.5842812823164424E-2"/>
          <c:y val="4.2372881355932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93919341011415636"/>
          <c:h val="0.8745762711864406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'data Waalre'!$A$10</c:f>
              <c:strCache>
                <c:ptCount val="1"/>
                <c:pt idx="0">
                  <c:v>atalanta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Waalre'!$C$51:$BF$51</c:f>
              <c:numCache>
                <c:formatCode>General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4</c:v>
                </c:pt>
                <c:pt idx="28">
                  <c:v>2</c:v>
                </c:pt>
                <c:pt idx="29">
                  <c:v>8</c:v>
                </c:pt>
                <c:pt idx="30">
                  <c:v>4</c:v>
                </c:pt>
                <c:pt idx="31">
                  <c:v>3</c:v>
                </c:pt>
                <c:pt idx="32">
                  <c:v>5</c:v>
                </c:pt>
                <c:pt idx="33">
                  <c:v>7</c:v>
                </c:pt>
                <c:pt idx="34">
                  <c:v>7</c:v>
                </c:pt>
                <c:pt idx="35">
                  <c:v>5</c:v>
                </c:pt>
                <c:pt idx="36">
                  <c:v>8</c:v>
                </c:pt>
                <c:pt idx="37">
                  <c:v>6</c:v>
                </c:pt>
                <c:pt idx="38">
                  <c:v>7</c:v>
                </c:pt>
                <c:pt idx="39">
                  <c:v>6</c:v>
                </c:pt>
                <c:pt idx="40">
                  <c:v>3</c:v>
                </c:pt>
                <c:pt idx="41">
                  <c:v>5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0</c:v>
                </c:pt>
                <c:pt idx="46">
                  <c:v>5</c:v>
                </c:pt>
                <c:pt idx="47">
                  <c:v>4</c:v>
                </c:pt>
                <c:pt idx="48">
                  <c:v>5</c:v>
                </c:pt>
                <c:pt idx="49">
                  <c:v>5</c:v>
                </c:pt>
                <c:pt idx="50">
                  <c:v>4</c:v>
                </c:pt>
                <c:pt idx="51">
                  <c:v>3</c:v>
                </c:pt>
                <c:pt idx="52">
                  <c:v>5</c:v>
                </c:pt>
                <c:pt idx="53">
                  <c:v>5</c:v>
                </c:pt>
                <c:pt idx="54">
                  <c:v>2</c:v>
                </c:pt>
                <c:pt idx="5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468344"/>
        <c:axId val="473476576"/>
      </c:barChart>
      <c:catAx>
        <c:axId val="473468344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76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3476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68344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2024 Witjes</a:t>
            </a:r>
          </a:p>
        </c:rich>
      </c:tx>
      <c:layout>
        <c:manualLayout>
          <c:xMode val="edge"/>
          <c:yMode val="edge"/>
          <c:x val="5.5842812823164424E-2"/>
          <c:y val="4.2372881355932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'data Waalre'!$A$14</c:f>
              <c:strCache>
                <c:ptCount val="1"/>
                <c:pt idx="0">
                  <c:v>citroenvlinder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Waalre'!$C$14:$BF$14</c:f>
              <c:numCache>
                <c:formatCode>General</c:formatCode>
                <c:ptCount val="56"/>
                <c:pt idx="4">
                  <c:v>7</c:v>
                </c:pt>
                <c:pt idx="5">
                  <c:v>1</c:v>
                </c:pt>
                <c:pt idx="6">
                  <c:v>4</c:v>
                </c:pt>
                <c:pt idx="7">
                  <c:v>7</c:v>
                </c:pt>
                <c:pt idx="8">
                  <c:v>0</c:v>
                </c:pt>
                <c:pt idx="10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6</c:v>
                </c:pt>
                <c:pt idx="34">
                  <c:v>2</c:v>
                </c:pt>
                <c:pt idx="35">
                  <c:v>10</c:v>
                </c:pt>
                <c:pt idx="36">
                  <c:v>7</c:v>
                </c:pt>
                <c:pt idx="37">
                  <c:v>11</c:v>
                </c:pt>
                <c:pt idx="38">
                  <c:v>11</c:v>
                </c:pt>
                <c:pt idx="39">
                  <c:v>1</c:v>
                </c:pt>
                <c:pt idx="40">
                  <c:v>5</c:v>
                </c:pt>
                <c:pt idx="41">
                  <c:v>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5"/>
          <c:order val="1"/>
          <c:tx>
            <c:strRef>
              <c:f>'data Waalre'!$A$31</c:f>
              <c:strCache>
                <c:ptCount val="1"/>
                <c:pt idx="0">
                  <c:v>oranjetipje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Waalre'!$C$31:$BF$31</c:f>
              <c:numCache>
                <c:formatCode>General</c:formatCode>
                <c:ptCount val="56"/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10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4"/>
          <c:order val="2"/>
          <c:tx>
            <c:strRef>
              <c:f>'data Waalre'!$A$24</c:f>
              <c:strCache>
                <c:ptCount val="1"/>
                <c:pt idx="0">
                  <c:v>klein koolwitje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Waalre'!$C$24:$BF$24</c:f>
              <c:numCache>
                <c:formatCode>General</c:formatCode>
                <c:ptCount val="56"/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1</c:v>
                </c:pt>
                <c:pt idx="8">
                  <c:v>4</c:v>
                </c:pt>
                <c:pt idx="10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3</c:v>
                </c:pt>
                <c:pt idx="31">
                  <c:v>2</c:v>
                </c:pt>
                <c:pt idx="32">
                  <c:v>6</c:v>
                </c:pt>
                <c:pt idx="33">
                  <c:v>1</c:v>
                </c:pt>
                <c:pt idx="34">
                  <c:v>4</c:v>
                </c:pt>
                <c:pt idx="35">
                  <c:v>6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11</c:v>
                </c:pt>
                <c:pt idx="46">
                  <c:v>4</c:v>
                </c:pt>
                <c:pt idx="47">
                  <c:v>0</c:v>
                </c:pt>
                <c:pt idx="48">
                  <c:v>6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</c:numCache>
            </c:numRef>
          </c:val>
        </c:ser>
        <c:ser>
          <c:idx val="15"/>
          <c:order val="3"/>
          <c:tx>
            <c:strRef>
              <c:f>'data Waalre'!$A$23</c:f>
              <c:strCache>
                <c:ptCount val="1"/>
                <c:pt idx="0">
                  <c:v>klein geaderd witje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Waalre'!$C$23:$BF$23</c:f>
              <c:numCache>
                <c:formatCode>General</c:formatCode>
                <c:ptCount val="56"/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6"/>
          <c:order val="4"/>
          <c:tx>
            <c:strRef>
              <c:f>'data Waalre'!$A$20</c:f>
              <c:strCache>
                <c:ptCount val="1"/>
                <c:pt idx="0">
                  <c:v>groot koolwitje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Waalre'!$C$20:$BF$20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7"/>
          <c:order val="5"/>
          <c:tx>
            <c:strRef>
              <c:f>'data Waalre'!$A$33</c:f>
              <c:strCache>
                <c:ptCount val="1"/>
                <c:pt idx="0">
                  <c:v>witje onbekend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Waalre'!$C$33:$BF$33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478144"/>
        <c:axId val="473471480"/>
      </c:barChart>
      <c:catAx>
        <c:axId val="473478144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71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3471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78144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5718717683557393"/>
          <c:h val="0.883050847457627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Witjes van jaar tot jaar</a:t>
            </a:r>
          </a:p>
        </c:rich>
      </c:tx>
      <c:layout>
        <c:manualLayout>
          <c:xMode val="edge"/>
          <c:yMode val="edge"/>
          <c:x val="0.2634014704204039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3.9252228482562317E-3"/>
          <c:y val="4.3712414701257678E-3"/>
          <c:w val="0.81895700207286437"/>
          <c:h val="0.92018017228715598"/>
        </c:manualLayout>
      </c:layout>
      <c:lineChart>
        <c:grouping val="standard"/>
        <c:varyColors val="0"/>
        <c:ser>
          <c:idx val="13"/>
          <c:order val="0"/>
          <c:tx>
            <c:strRef>
              <c:f>'data Waalre'!$CD$33</c:f>
              <c:strCache>
                <c:ptCount val="1"/>
                <c:pt idx="0">
                  <c:v>witje onbekend</c:v>
                </c:pt>
              </c:strCache>
            </c:strRef>
          </c:tx>
          <c:spPr>
            <a:ln w="31750" cap="rnd">
              <a:solidFill>
                <a:srgbClr val="CCFF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CFF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Waalre'!$CE$33:$CW$33</c:f>
              <c:numCache>
                <c:formatCode>General</c:formatCode>
                <c:ptCount val="19"/>
                <c:pt idx="0">
                  <c:v>17</c:v>
                </c:pt>
                <c:pt idx="1">
                  <c:v>1</c:v>
                </c:pt>
                <c:pt idx="2">
                  <c:v>9</c:v>
                </c:pt>
                <c:pt idx="3">
                  <c:v>49</c:v>
                </c:pt>
                <c:pt idx="4">
                  <c:v>16</c:v>
                </c:pt>
                <c:pt idx="5">
                  <c:v>16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0</c:v>
                </c:pt>
                <c:pt idx="13">
                  <c:v>5</c:v>
                </c:pt>
                <c:pt idx="14">
                  <c:v>3</c:v>
                </c:pt>
                <c:pt idx="15">
                  <c:v>10</c:v>
                </c:pt>
                <c:pt idx="16">
                  <c:v>3</c:v>
                </c:pt>
                <c:pt idx="17">
                  <c:v>0</c:v>
                </c:pt>
              </c:numCache>
            </c:numRef>
          </c:val>
          <c:smooth val="0"/>
        </c:ser>
        <c:ser>
          <c:idx val="12"/>
          <c:order val="1"/>
          <c:tx>
            <c:strRef>
              <c:f>'data Waalre'!$CD$20</c:f>
              <c:strCache>
                <c:ptCount val="1"/>
                <c:pt idx="0">
                  <c:v>groot koolwitje</c:v>
                </c:pt>
              </c:strCache>
            </c:strRef>
          </c:tx>
          <c:spPr>
            <a:ln w="31750" cap="rnd">
              <a:solidFill>
                <a:srgbClr val="00CC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CC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Waalre'!$CE$20:$CW$20</c:f>
              <c:numCache>
                <c:formatCode>General</c:formatCode>
                <c:ptCount val="19"/>
                <c:pt idx="0">
                  <c:v>21</c:v>
                </c:pt>
                <c:pt idx="1">
                  <c:v>15</c:v>
                </c:pt>
                <c:pt idx="2">
                  <c:v>32</c:v>
                </c:pt>
                <c:pt idx="3">
                  <c:v>35</c:v>
                </c:pt>
                <c:pt idx="4">
                  <c:v>24</c:v>
                </c:pt>
                <c:pt idx="5">
                  <c:v>26</c:v>
                </c:pt>
                <c:pt idx="6">
                  <c:v>50</c:v>
                </c:pt>
                <c:pt idx="7">
                  <c:v>45</c:v>
                </c:pt>
                <c:pt idx="8">
                  <c:v>25</c:v>
                </c:pt>
                <c:pt idx="9">
                  <c:v>18</c:v>
                </c:pt>
                <c:pt idx="10">
                  <c:v>4</c:v>
                </c:pt>
                <c:pt idx="11">
                  <c:v>26</c:v>
                </c:pt>
                <c:pt idx="12">
                  <c:v>9</c:v>
                </c:pt>
                <c:pt idx="13">
                  <c:v>16</c:v>
                </c:pt>
                <c:pt idx="14">
                  <c:v>9</c:v>
                </c:pt>
                <c:pt idx="15">
                  <c:v>0</c:v>
                </c:pt>
                <c:pt idx="16">
                  <c:v>16</c:v>
                </c:pt>
                <c:pt idx="17">
                  <c:v>1</c:v>
                </c:pt>
              </c:numCache>
            </c:numRef>
          </c:val>
          <c:smooth val="0"/>
        </c:ser>
        <c:ser>
          <c:idx val="11"/>
          <c:order val="2"/>
          <c:tx>
            <c:strRef>
              <c:f>'data Waalre'!$CD$23</c:f>
              <c:strCache>
                <c:ptCount val="1"/>
                <c:pt idx="0">
                  <c:v>klein geaderd witje</c:v>
                </c:pt>
              </c:strCache>
            </c:strRef>
          </c:tx>
          <c:spPr>
            <a:ln w="3175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00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Waalre'!$CE$23:$CW$23</c:f>
              <c:numCache>
                <c:formatCode>General</c:formatCode>
                <c:ptCount val="19"/>
                <c:pt idx="0">
                  <c:v>12</c:v>
                </c:pt>
                <c:pt idx="1">
                  <c:v>5</c:v>
                </c:pt>
                <c:pt idx="2">
                  <c:v>24</c:v>
                </c:pt>
                <c:pt idx="3">
                  <c:v>31</c:v>
                </c:pt>
                <c:pt idx="4">
                  <c:v>33</c:v>
                </c:pt>
                <c:pt idx="5">
                  <c:v>20</c:v>
                </c:pt>
                <c:pt idx="6">
                  <c:v>32</c:v>
                </c:pt>
                <c:pt idx="7">
                  <c:v>69</c:v>
                </c:pt>
                <c:pt idx="8">
                  <c:v>14</c:v>
                </c:pt>
                <c:pt idx="9">
                  <c:v>80</c:v>
                </c:pt>
                <c:pt idx="10">
                  <c:v>59</c:v>
                </c:pt>
                <c:pt idx="11">
                  <c:v>55</c:v>
                </c:pt>
                <c:pt idx="12">
                  <c:v>25</c:v>
                </c:pt>
                <c:pt idx="13">
                  <c:v>52</c:v>
                </c:pt>
                <c:pt idx="14">
                  <c:v>51</c:v>
                </c:pt>
                <c:pt idx="15">
                  <c:v>13</c:v>
                </c:pt>
                <c:pt idx="16">
                  <c:v>43</c:v>
                </c:pt>
                <c:pt idx="17">
                  <c:v>28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'data Waalre'!$CD$24</c:f>
              <c:strCache>
                <c:ptCount val="1"/>
                <c:pt idx="0">
                  <c:v>klein koolwitje</c:v>
                </c:pt>
              </c:strCache>
            </c:strRef>
          </c:tx>
          <c:spPr>
            <a:ln w="31750" cap="rnd">
              <a:solidFill>
                <a:srgbClr val="00808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808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Waalre'!$CE$24:$CW$24</c:f>
              <c:numCache>
                <c:formatCode>General</c:formatCode>
                <c:ptCount val="19"/>
                <c:pt idx="0">
                  <c:v>99</c:v>
                </c:pt>
                <c:pt idx="1">
                  <c:v>27</c:v>
                </c:pt>
                <c:pt idx="2">
                  <c:v>111</c:v>
                </c:pt>
                <c:pt idx="3">
                  <c:v>169</c:v>
                </c:pt>
                <c:pt idx="4">
                  <c:v>80</c:v>
                </c:pt>
                <c:pt idx="5">
                  <c:v>78</c:v>
                </c:pt>
                <c:pt idx="6">
                  <c:v>97</c:v>
                </c:pt>
                <c:pt idx="7">
                  <c:v>144</c:v>
                </c:pt>
                <c:pt idx="8">
                  <c:v>68</c:v>
                </c:pt>
                <c:pt idx="9">
                  <c:v>115</c:v>
                </c:pt>
                <c:pt idx="10">
                  <c:v>65</c:v>
                </c:pt>
                <c:pt idx="11">
                  <c:v>124</c:v>
                </c:pt>
                <c:pt idx="12">
                  <c:v>86</c:v>
                </c:pt>
                <c:pt idx="13">
                  <c:v>176</c:v>
                </c:pt>
                <c:pt idx="14">
                  <c:v>92</c:v>
                </c:pt>
                <c:pt idx="15">
                  <c:v>89</c:v>
                </c:pt>
                <c:pt idx="16">
                  <c:v>108</c:v>
                </c:pt>
                <c:pt idx="17">
                  <c:v>81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'data Waalre'!$CD$31</c:f>
              <c:strCache>
                <c:ptCount val="1"/>
                <c:pt idx="0">
                  <c:v>oranjetipje</c:v>
                </c:pt>
              </c:strCache>
            </c:strRef>
          </c:tx>
          <c:spPr>
            <a:ln w="31750" cap="rnd">
              <a:solidFill>
                <a:srgbClr val="FF808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808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Waalre'!$CE$31:$CW$31</c:f>
              <c:numCache>
                <c:formatCode>General</c:formatCode>
                <c:ptCount val="19"/>
                <c:pt idx="0">
                  <c:v>5</c:v>
                </c:pt>
                <c:pt idx="1">
                  <c:v>1</c:v>
                </c:pt>
                <c:pt idx="2">
                  <c:v>27</c:v>
                </c:pt>
                <c:pt idx="3">
                  <c:v>39</c:v>
                </c:pt>
                <c:pt idx="4">
                  <c:v>40</c:v>
                </c:pt>
                <c:pt idx="5">
                  <c:v>27</c:v>
                </c:pt>
                <c:pt idx="6">
                  <c:v>16</c:v>
                </c:pt>
                <c:pt idx="7">
                  <c:v>26</c:v>
                </c:pt>
                <c:pt idx="8">
                  <c:v>28</c:v>
                </c:pt>
                <c:pt idx="9">
                  <c:v>13</c:v>
                </c:pt>
                <c:pt idx="10">
                  <c:v>15</c:v>
                </c:pt>
                <c:pt idx="11">
                  <c:v>12</c:v>
                </c:pt>
                <c:pt idx="12">
                  <c:v>23</c:v>
                </c:pt>
                <c:pt idx="13">
                  <c:v>47</c:v>
                </c:pt>
                <c:pt idx="14">
                  <c:v>37</c:v>
                </c:pt>
                <c:pt idx="15">
                  <c:v>37</c:v>
                </c:pt>
                <c:pt idx="16">
                  <c:v>27</c:v>
                </c:pt>
                <c:pt idx="17">
                  <c:v>11</c:v>
                </c:pt>
              </c:numCache>
            </c:numRef>
          </c:val>
          <c:smooth val="0"/>
        </c:ser>
        <c:ser>
          <c:idx val="0"/>
          <c:order val="5"/>
          <c:tx>
            <c:strRef>
              <c:f>'data Waalre'!$CD$14</c:f>
              <c:strCache>
                <c:ptCount val="1"/>
                <c:pt idx="0">
                  <c:v>citroenvlinder</c:v>
                </c:pt>
              </c:strCache>
            </c:strRef>
          </c:tx>
          <c:spPr>
            <a:ln w="31750" cap="rnd">
              <a:solidFill>
                <a:srgbClr val="66006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66006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Waalre'!$CE$9:$CW$9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Waalre'!$CE$14:$CW$14</c:f>
              <c:numCache>
                <c:formatCode>General</c:formatCode>
                <c:ptCount val="19"/>
                <c:pt idx="0">
                  <c:v>26</c:v>
                </c:pt>
                <c:pt idx="1">
                  <c:v>20</c:v>
                </c:pt>
                <c:pt idx="2">
                  <c:v>52</c:v>
                </c:pt>
                <c:pt idx="3">
                  <c:v>96</c:v>
                </c:pt>
                <c:pt idx="4">
                  <c:v>71</c:v>
                </c:pt>
                <c:pt idx="5">
                  <c:v>52</c:v>
                </c:pt>
                <c:pt idx="6">
                  <c:v>170</c:v>
                </c:pt>
                <c:pt idx="7">
                  <c:v>141</c:v>
                </c:pt>
                <c:pt idx="8">
                  <c:v>123</c:v>
                </c:pt>
                <c:pt idx="9">
                  <c:v>143</c:v>
                </c:pt>
                <c:pt idx="10">
                  <c:v>95</c:v>
                </c:pt>
                <c:pt idx="11">
                  <c:v>177</c:v>
                </c:pt>
                <c:pt idx="12">
                  <c:v>125</c:v>
                </c:pt>
                <c:pt idx="13">
                  <c:v>133</c:v>
                </c:pt>
                <c:pt idx="14">
                  <c:v>112</c:v>
                </c:pt>
                <c:pt idx="15">
                  <c:v>55</c:v>
                </c:pt>
                <c:pt idx="16">
                  <c:v>132</c:v>
                </c:pt>
                <c:pt idx="17">
                  <c:v>106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3469912"/>
        <c:axId val="473475400"/>
      </c:lineChart>
      <c:catAx>
        <c:axId val="47346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73475400"/>
        <c:crosses val="autoZero"/>
        <c:auto val="1"/>
        <c:lblAlgn val="ctr"/>
        <c:lblOffset val="100"/>
        <c:noMultiLvlLbl val="0"/>
      </c:catAx>
      <c:valAx>
        <c:axId val="4734754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3469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25235239620698"/>
          <c:y val="8.8887234716711738E-3"/>
          <c:w val="0.17674764760379302"/>
          <c:h val="0.920000171272694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2024 Grote dagvlinders</a:t>
            </a:r>
          </a:p>
        </c:rich>
      </c:tx>
      <c:layout>
        <c:manualLayout>
          <c:xMode val="edge"/>
          <c:yMode val="edge"/>
          <c:x val="5.5842812823164424E-2"/>
          <c:y val="3.72881355932203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'data Waalre'!$A$10</c:f>
              <c:strCache>
                <c:ptCount val="1"/>
                <c:pt idx="0">
                  <c:v>atalanta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Waalre'!$C$10:$BF$10</c:f>
              <c:numCache>
                <c:formatCode>General</c:formatCode>
                <c:ptCount val="56"/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6">
                  <c:v>4</c:v>
                </c:pt>
                <c:pt idx="47">
                  <c:v>2</c:v>
                </c:pt>
                <c:pt idx="48">
                  <c:v>3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4</c:v>
                </c:pt>
              </c:numCache>
            </c:numRef>
          </c:val>
        </c:ser>
        <c:ser>
          <c:idx val="10"/>
          <c:order val="1"/>
          <c:tx>
            <c:strRef>
              <c:f>'data Waalre'!$A$15</c:f>
              <c:strCache>
                <c:ptCount val="1"/>
                <c:pt idx="0">
                  <c:v>dagpauwoog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Waalre'!$C$15:$BF$15</c:f>
              <c:numCache>
                <c:formatCode>General</c:formatCode>
                <c:ptCount val="56"/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10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5</c:v>
                </c:pt>
                <c:pt idx="32">
                  <c:v>5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5</c:v>
                </c:pt>
                <c:pt idx="49">
                  <c:v>6</c:v>
                </c:pt>
                <c:pt idx="50">
                  <c:v>8</c:v>
                </c:pt>
                <c:pt idx="51">
                  <c:v>10</c:v>
                </c:pt>
                <c:pt idx="52">
                  <c:v>7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1"/>
          <c:order val="2"/>
          <c:tx>
            <c:strRef>
              <c:f>'data Waalre'!$A$16</c:f>
              <c:strCache>
                <c:ptCount val="1"/>
                <c:pt idx="0">
                  <c:v>distelvlinder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Waalre'!$C$16:$BF$16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2"/>
          <c:order val="3"/>
          <c:tx>
            <c:strRef>
              <c:f>'data Waalre'!$A$18</c:f>
              <c:strCache>
                <c:ptCount val="1"/>
                <c:pt idx="0">
                  <c:v>gehakkelde aurelia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Waalre'!$C$18:$BF$18</c:f>
              <c:numCache>
                <c:formatCode>General</c:formatCode>
                <c:ptCount val="56"/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3"/>
          <c:order val="4"/>
          <c:tx>
            <c:strRef>
              <c:f>'data Waalre'!$A$29</c:f>
              <c:strCache>
                <c:ptCount val="1"/>
                <c:pt idx="0">
                  <c:v>landkaartje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Waalre'!$C$29:$BF$29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472656"/>
        <c:axId val="473475792"/>
      </c:barChart>
      <c:catAx>
        <c:axId val="473472656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757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347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72656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4924430162928518"/>
          <c:h val="0.88263406640719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vjtj!$S$92:$S$93</c:f>
              <c:numCache>
                <c:formatCode>0.000</c:formatCode>
                <c:ptCount val="2"/>
                <c:pt idx="0">
                  <c:v>-1.1916608241958868</c:v>
                </c:pt>
                <c:pt idx="1">
                  <c:v>1.1916608241958868</c:v>
                </c:pt>
              </c:numCache>
            </c:numRef>
          </c:xVal>
          <c:yVal>
            <c:numRef>
              <c:f>vjtj!$S$94:$S$95</c:f>
              <c:numCache>
                <c:formatCode>0.000</c:formatCode>
                <c:ptCount val="2"/>
                <c:pt idx="0">
                  <c:v>-0.8762829542309668</c:v>
                </c:pt>
                <c:pt idx="1">
                  <c:v>0.8762829542309668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907872"/>
        <c:axId val="400909440"/>
      </c:scatterChart>
      <c:valAx>
        <c:axId val="40090787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00909440"/>
        <c:crosses val="autoZero"/>
        <c:crossBetween val="midCat"/>
        <c:majorUnit val="5"/>
        <c:minorUnit val="5"/>
      </c:valAx>
      <c:valAx>
        <c:axId val="40090944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0090787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Grote dagvlinders van jaar tot jaar</a:t>
            </a:r>
          </a:p>
        </c:rich>
      </c:tx>
      <c:layout>
        <c:manualLayout>
          <c:xMode val="edge"/>
          <c:yMode val="edge"/>
          <c:x val="0.19589069224594233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3.4549533565162282E-3"/>
          <c:y val="7.7573849821514093E-2"/>
          <c:w val="0.78890364068399033"/>
          <c:h val="0.84697756393576751"/>
        </c:manualLayout>
      </c:layout>
      <c:lineChart>
        <c:grouping val="standard"/>
        <c:varyColors val="0"/>
        <c:ser>
          <c:idx val="9"/>
          <c:order val="0"/>
          <c:tx>
            <c:strRef>
              <c:f>'data Waalre'!$CD$29</c:f>
              <c:strCache>
                <c:ptCount val="1"/>
                <c:pt idx="0">
                  <c:v>landkaartje</c:v>
                </c:pt>
              </c:strCache>
            </c:strRef>
          </c:tx>
          <c:spPr>
            <a:ln w="3175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8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Waalre'!$CE$29:$CV$29</c:f>
              <c:numCache>
                <c:formatCode>General</c:formatCode>
                <c:ptCount val="18"/>
                <c:pt idx="0">
                  <c:v>3</c:v>
                </c:pt>
                <c:pt idx="1">
                  <c:v>1</c:v>
                </c:pt>
                <c:pt idx="2">
                  <c:v>13</c:v>
                </c:pt>
                <c:pt idx="3">
                  <c:v>15</c:v>
                </c:pt>
                <c:pt idx="4">
                  <c:v>8</c:v>
                </c:pt>
                <c:pt idx="5">
                  <c:v>7</c:v>
                </c:pt>
                <c:pt idx="6">
                  <c:v>21</c:v>
                </c:pt>
                <c:pt idx="7">
                  <c:v>21</c:v>
                </c:pt>
                <c:pt idx="8">
                  <c:v>8</c:v>
                </c:pt>
                <c:pt idx="9">
                  <c:v>18</c:v>
                </c:pt>
                <c:pt idx="10">
                  <c:v>15</c:v>
                </c:pt>
                <c:pt idx="11">
                  <c:v>17</c:v>
                </c:pt>
                <c:pt idx="12">
                  <c:v>2</c:v>
                </c:pt>
                <c:pt idx="13">
                  <c:v>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8"/>
          <c:order val="1"/>
          <c:tx>
            <c:strRef>
              <c:f>'data Waalre'!$CD$18</c:f>
              <c:strCache>
                <c:ptCount val="1"/>
                <c:pt idx="0">
                  <c:v>gehakkelde aurelia</c:v>
                </c:pt>
              </c:strCache>
            </c:strRef>
          </c:tx>
          <c:spPr>
            <a:ln w="31750" cap="rnd">
              <a:solidFill>
                <a:srgbClr val="FF5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3300"/>
              </a:solidFill>
              <a:ln>
                <a:noFill/>
              </a:ln>
              <a:effectLst/>
            </c:spPr>
          </c:marker>
          <c:dPt>
            <c:idx val="2"/>
            <c:marker>
              <c:symbol val="circle"/>
              <c:size val="17"/>
              <c:spPr>
                <a:solidFill>
                  <a:srgbClr val="FF3300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rgbClr val="FF3300"/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Waalre'!$CE$18:$CV$18</c:f>
              <c:numCache>
                <c:formatCode>General</c:formatCode>
                <c:ptCount val="18"/>
                <c:pt idx="0">
                  <c:v>21</c:v>
                </c:pt>
                <c:pt idx="1">
                  <c:v>25</c:v>
                </c:pt>
                <c:pt idx="2">
                  <c:v>64</c:v>
                </c:pt>
                <c:pt idx="3">
                  <c:v>128</c:v>
                </c:pt>
                <c:pt idx="4">
                  <c:v>43</c:v>
                </c:pt>
                <c:pt idx="5">
                  <c:v>54</c:v>
                </c:pt>
                <c:pt idx="6">
                  <c:v>42</c:v>
                </c:pt>
                <c:pt idx="7">
                  <c:v>60</c:v>
                </c:pt>
                <c:pt idx="8">
                  <c:v>14</c:v>
                </c:pt>
                <c:pt idx="9">
                  <c:v>14</c:v>
                </c:pt>
                <c:pt idx="10">
                  <c:v>51</c:v>
                </c:pt>
                <c:pt idx="11">
                  <c:v>17</c:v>
                </c:pt>
                <c:pt idx="12">
                  <c:v>26</c:v>
                </c:pt>
                <c:pt idx="13">
                  <c:v>18</c:v>
                </c:pt>
                <c:pt idx="14">
                  <c:v>35</c:v>
                </c:pt>
                <c:pt idx="15">
                  <c:v>8</c:v>
                </c:pt>
                <c:pt idx="16">
                  <c:v>6</c:v>
                </c:pt>
                <c:pt idx="17">
                  <c:v>20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'data Waalre'!$CD$16</c:f>
              <c:strCache>
                <c:ptCount val="1"/>
                <c:pt idx="0">
                  <c:v>distelvlinder</c:v>
                </c:pt>
              </c:strCache>
            </c:strRef>
          </c:tx>
          <c:spPr>
            <a:ln w="31750" cap="rnd">
              <a:solidFill>
                <a:srgbClr val="00FF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FF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Waalre'!$CE$16:$CV$16</c:f>
              <c:numCache>
                <c:formatCode>General</c:formatCode>
                <c:ptCount val="18"/>
                <c:pt idx="0">
                  <c:v>7</c:v>
                </c:pt>
                <c:pt idx="1">
                  <c:v>3</c:v>
                </c:pt>
                <c:pt idx="2">
                  <c:v>236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7</c:v>
                </c:pt>
                <c:pt idx="7">
                  <c:v>2</c:v>
                </c:pt>
                <c:pt idx="8">
                  <c:v>1</c:v>
                </c:pt>
                <c:pt idx="9">
                  <c:v>14</c:v>
                </c:pt>
                <c:pt idx="10">
                  <c:v>1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'data Waalre'!$CD$15</c:f>
              <c:strCache>
                <c:ptCount val="1"/>
                <c:pt idx="0">
                  <c:v>dagpauwoog</c:v>
                </c:pt>
              </c:strCache>
            </c:strRef>
          </c:tx>
          <c:spPr>
            <a:ln w="3175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FF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Waalre'!$CE$15:$CV$15</c:f>
              <c:numCache>
                <c:formatCode>General</c:formatCode>
                <c:ptCount val="18"/>
                <c:pt idx="0">
                  <c:v>37</c:v>
                </c:pt>
                <c:pt idx="1">
                  <c:v>10</c:v>
                </c:pt>
                <c:pt idx="2">
                  <c:v>33</c:v>
                </c:pt>
                <c:pt idx="3">
                  <c:v>101</c:v>
                </c:pt>
                <c:pt idx="4">
                  <c:v>71</c:v>
                </c:pt>
                <c:pt idx="5">
                  <c:v>23</c:v>
                </c:pt>
                <c:pt idx="6">
                  <c:v>45</c:v>
                </c:pt>
                <c:pt idx="7">
                  <c:v>25</c:v>
                </c:pt>
                <c:pt idx="8">
                  <c:v>10</c:v>
                </c:pt>
                <c:pt idx="9">
                  <c:v>55</c:v>
                </c:pt>
                <c:pt idx="10">
                  <c:v>99</c:v>
                </c:pt>
                <c:pt idx="11">
                  <c:v>13</c:v>
                </c:pt>
                <c:pt idx="12">
                  <c:v>22</c:v>
                </c:pt>
                <c:pt idx="13">
                  <c:v>52</c:v>
                </c:pt>
                <c:pt idx="14">
                  <c:v>138</c:v>
                </c:pt>
                <c:pt idx="15">
                  <c:v>39</c:v>
                </c:pt>
                <c:pt idx="16">
                  <c:v>57</c:v>
                </c:pt>
                <c:pt idx="17">
                  <c:v>74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'data Waalre'!$CD$10</c:f>
              <c:strCache>
                <c:ptCount val="1"/>
                <c:pt idx="0">
                  <c:v>atalanta</c:v>
                </c:pt>
              </c:strCache>
            </c:strRef>
          </c:tx>
          <c:spPr>
            <a:ln w="31750" cap="rnd">
              <a:solidFill>
                <a:srgbClr val="FF00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Waalre'!$CE$10:$CV$10</c:f>
              <c:numCache>
                <c:formatCode>General</c:formatCode>
                <c:ptCount val="18"/>
                <c:pt idx="0">
                  <c:v>53</c:v>
                </c:pt>
                <c:pt idx="1">
                  <c:v>86</c:v>
                </c:pt>
                <c:pt idx="2">
                  <c:v>65</c:v>
                </c:pt>
                <c:pt idx="3">
                  <c:v>152</c:v>
                </c:pt>
                <c:pt idx="4">
                  <c:v>53</c:v>
                </c:pt>
                <c:pt idx="5">
                  <c:v>94</c:v>
                </c:pt>
                <c:pt idx="6">
                  <c:v>61</c:v>
                </c:pt>
                <c:pt idx="7">
                  <c:v>105</c:v>
                </c:pt>
                <c:pt idx="8">
                  <c:v>28</c:v>
                </c:pt>
                <c:pt idx="9">
                  <c:v>39</c:v>
                </c:pt>
                <c:pt idx="10">
                  <c:v>64</c:v>
                </c:pt>
                <c:pt idx="11">
                  <c:v>11</c:v>
                </c:pt>
                <c:pt idx="12">
                  <c:v>13</c:v>
                </c:pt>
                <c:pt idx="13">
                  <c:v>26</c:v>
                </c:pt>
                <c:pt idx="14">
                  <c:v>90</c:v>
                </c:pt>
                <c:pt idx="15">
                  <c:v>15</c:v>
                </c:pt>
                <c:pt idx="16">
                  <c:v>67</c:v>
                </c:pt>
                <c:pt idx="17">
                  <c:v>25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3467168"/>
        <c:axId val="473476184"/>
      </c:lineChart>
      <c:catAx>
        <c:axId val="47346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73476184"/>
        <c:crosses val="autoZero"/>
        <c:auto val="1"/>
        <c:lblAlgn val="ctr"/>
        <c:lblOffset val="100"/>
        <c:noMultiLvlLbl val="0"/>
      </c:catAx>
      <c:valAx>
        <c:axId val="473476184"/>
        <c:scaling>
          <c:orientation val="minMax"/>
          <c:max val="120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7346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41175245624918"/>
          <c:y val="2.6132260727105344E-3"/>
          <c:w val="0.2065882475437508"/>
          <c:h val="0.9513737058207025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2024 Zeldzamere grote dagvlinders</a:t>
            </a:r>
          </a:p>
        </c:rich>
      </c:tx>
      <c:layout>
        <c:manualLayout>
          <c:xMode val="edge"/>
          <c:yMode val="edge"/>
          <c:x val="5.5842812823164424E-2"/>
          <c:y val="3.72881355932203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21"/>
          <c:order val="0"/>
          <c:tx>
            <c:strRef>
              <c:f>'data Waalre'!$A$26</c:f>
              <c:strCache>
                <c:ptCount val="1"/>
                <c:pt idx="0">
                  <c:v>kleine vos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Waalre'!$C$26:$BF$26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2"/>
          <c:order val="1"/>
          <c:tx>
            <c:strRef>
              <c:f>'data Waalre'!$A$28</c:f>
              <c:strCache>
                <c:ptCount val="1"/>
                <c:pt idx="0">
                  <c:v>koninginnenpage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Waalre'!$C$28:$BF$28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0"/>
          <c:order val="2"/>
          <c:tx>
            <c:strRef>
              <c:f>'data Waalre'!$A$45</c:f>
              <c:strCache>
                <c:ptCount val="1"/>
                <c:pt idx="0">
                  <c:v>grote parelmoervlinder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Waalre'!$C$45:$BF$45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"/>
          <c:order val="3"/>
          <c:tx>
            <c:strRef>
              <c:f>'data Waalre'!$A$47</c:f>
              <c:strCache>
                <c:ptCount val="1"/>
                <c:pt idx="0">
                  <c:v>keizersmantel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Waalre'!$C$47:$BF$47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468736"/>
        <c:axId val="473469520"/>
      </c:barChart>
      <c:catAx>
        <c:axId val="473468736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69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3469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3468736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4924430162928518"/>
          <c:h val="0.88263406640719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Zeldzamere grote dagvlinders van jaar tot jaar</a:t>
            </a:r>
          </a:p>
        </c:rich>
      </c:tx>
      <c:layout>
        <c:manualLayout>
          <c:xMode val="edge"/>
          <c:yMode val="edge"/>
          <c:x val="0.19589069224594233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3.4549533565162282E-3"/>
          <c:y val="7.7573849821514093E-2"/>
          <c:w val="0.78890364068399033"/>
          <c:h val="0.84697756393576751"/>
        </c:manualLayout>
      </c:layout>
      <c:lineChart>
        <c:grouping val="standard"/>
        <c:varyColors val="0"/>
        <c:ser>
          <c:idx val="18"/>
          <c:order val="0"/>
          <c:tx>
            <c:strRef>
              <c:f>'data Waalre'!$CD$28</c:f>
              <c:strCache>
                <c:ptCount val="1"/>
                <c:pt idx="0">
                  <c:v>koninginnenpage</c:v>
                </c:pt>
              </c:strCache>
            </c:strRef>
          </c:tx>
          <c:spPr>
            <a:ln w="31750" cap="rnd">
              <a:solidFill>
                <a:srgbClr val="CC99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C99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Waalre'!$CE$28:$CV$28</c:f>
              <c:numCache>
                <c:formatCode>General</c:formatCode>
                <c:ptCount val="18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</c:numCache>
            </c:numRef>
          </c:val>
          <c:smooth val="0"/>
        </c:ser>
        <c:ser>
          <c:idx val="17"/>
          <c:order val="1"/>
          <c:tx>
            <c:strRef>
              <c:f>'data Waalre'!$CD$26</c:f>
              <c:strCache>
                <c:ptCount val="1"/>
                <c:pt idx="0">
                  <c:v>kleine vos</c:v>
                </c:pt>
              </c:strCache>
            </c:strRef>
          </c:tx>
          <c:spPr>
            <a:ln w="31750" cap="rnd">
              <a:solidFill>
                <a:srgbClr val="FF66CC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66CC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Waalre'!$CE$26:$CV$26</c:f>
              <c:numCache>
                <c:formatCode>General</c:formatCode>
                <c:ptCount val="1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7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'data Waalre'!$CD$45</c:f>
              <c:strCache>
                <c:ptCount val="1"/>
                <c:pt idx="0">
                  <c:v>grote parelmoervlinder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Waalre'!$CE$45:$CV$45</c:f>
              <c:numCache>
                <c:formatCode>General</c:formatCode>
                <c:ptCount val="18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'data Waalre'!$CD$47</c:f>
              <c:strCache>
                <c:ptCount val="1"/>
                <c:pt idx="0">
                  <c:v>keizersmantel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Waalre'!$CE$47:$CV$47</c:f>
              <c:numCache>
                <c:formatCode>General</c:formatCode>
                <c:ptCount val="18"/>
                <c:pt idx="15">
                  <c:v>1</c:v>
                </c:pt>
                <c:pt idx="16">
                  <c:v>3</c:v>
                </c:pt>
                <c:pt idx="17">
                  <c:v>0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'data Waalre'!$CD$46</c:f>
              <c:strCache>
                <c:ptCount val="1"/>
                <c:pt idx="0">
                  <c:v>grote weerschijnvlinder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'data Waalre'!$CE$46:$CV$46</c:f>
              <c:numCache>
                <c:formatCode>General</c:formatCode>
                <c:ptCount val="18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3473440"/>
        <c:axId val="473473832"/>
      </c:lineChart>
      <c:catAx>
        <c:axId val="47347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73473832"/>
        <c:crosses val="autoZero"/>
        <c:auto val="1"/>
        <c:lblAlgn val="ctr"/>
        <c:lblOffset val="100"/>
        <c:noMultiLvlLbl val="0"/>
      </c:catAx>
      <c:valAx>
        <c:axId val="473473832"/>
        <c:scaling>
          <c:orientation val="minMax"/>
          <c:max val="10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7347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570630938806131"/>
          <c:y val="5.2172297695657647E-4"/>
          <c:w val="0.19429369061193871"/>
          <c:h val="0.8844456067565760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2024 Dikkopjes</a:t>
            </a:r>
          </a:p>
        </c:rich>
      </c:tx>
      <c:layout>
        <c:manualLayout>
          <c:xMode val="edge"/>
          <c:yMode val="edge"/>
          <c:x val="4.4467425025853151E-2"/>
          <c:y val="4.0677966101694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989658738366079E-2"/>
          <c:y val="2.2033898305084745E-2"/>
          <c:w val="0.79627714581178899"/>
          <c:h val="0.87457627118644066"/>
        </c:manualLayout>
      </c:layout>
      <c:barChart>
        <c:barDir val="col"/>
        <c:grouping val="stacked"/>
        <c:varyColors val="0"/>
        <c:ser>
          <c:idx val="18"/>
          <c:order val="0"/>
          <c:tx>
            <c:strRef>
              <c:f>'data Waalre'!$A$19</c:f>
              <c:strCache>
                <c:ptCount val="1"/>
                <c:pt idx="0">
                  <c:v>groot dikkopje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Waalre'!$C$19:$BF$19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9"/>
          <c:order val="1"/>
          <c:tx>
            <c:strRef>
              <c:f>'data Waalre'!$A$34</c:f>
              <c:strCache>
                <c:ptCount val="1"/>
                <c:pt idx="0">
                  <c:v>zwartsprietdikkopje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Waalre'!$C$34:$BF$34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462488"/>
        <c:axId val="478466016"/>
      </c:barChart>
      <c:catAx>
        <c:axId val="478462488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84660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846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8462488"/>
        <c:crossesAt val="1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5718717683557393"/>
          <c:h val="0.883050847457627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Dikkopjes van jaar tot jaar</a:t>
            </a:r>
          </a:p>
        </c:rich>
      </c:tx>
      <c:layout>
        <c:manualLayout>
          <c:xMode val="edge"/>
          <c:yMode val="edge"/>
          <c:x val="0.19589069224594233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2.0888914752037716E-3"/>
          <c:y val="7.7573849821514093E-2"/>
          <c:w val="0.80529638325973985"/>
          <c:h val="0.84697756393576751"/>
        </c:manualLayout>
      </c:layout>
      <c:lineChart>
        <c:grouping val="standard"/>
        <c:varyColors val="0"/>
        <c:ser>
          <c:idx val="5"/>
          <c:order val="0"/>
          <c:tx>
            <c:strRef>
              <c:f>'data Waalre'!$CD$34</c:f>
              <c:strCache>
                <c:ptCount val="1"/>
                <c:pt idx="0">
                  <c:v>zwartsprietdikkopje</c:v>
                </c:pt>
              </c:strCache>
            </c:strRef>
          </c:tx>
          <c:spPr>
            <a:ln w="31750" cap="rnd">
              <a:solidFill>
                <a:srgbClr val="FFFF99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FF99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Waalre'!$CE$34:$CV$34</c:f>
              <c:numCache>
                <c:formatCode>General</c:formatCode>
                <c:ptCount val="1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'data Waalre'!$CD$19</c:f>
              <c:strCache>
                <c:ptCount val="1"/>
                <c:pt idx="0">
                  <c:v>groot dikkopje</c:v>
                </c:pt>
              </c:strCache>
            </c:strRef>
          </c:tx>
          <c:spPr>
            <a:ln w="31750" cap="rnd">
              <a:solidFill>
                <a:srgbClr val="CCFFCC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CFFCC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Waalre'!$CE$19:$CV$19</c:f>
              <c:numCache>
                <c:formatCode>General</c:formatCode>
                <c:ptCount val="18"/>
                <c:pt idx="0">
                  <c:v>8</c:v>
                </c:pt>
                <c:pt idx="1">
                  <c:v>12</c:v>
                </c:pt>
                <c:pt idx="2">
                  <c:v>17</c:v>
                </c:pt>
                <c:pt idx="3">
                  <c:v>36</c:v>
                </c:pt>
                <c:pt idx="4">
                  <c:v>31</c:v>
                </c:pt>
                <c:pt idx="5">
                  <c:v>13</c:v>
                </c:pt>
                <c:pt idx="6">
                  <c:v>9</c:v>
                </c:pt>
                <c:pt idx="7">
                  <c:v>21</c:v>
                </c:pt>
                <c:pt idx="8">
                  <c:v>6</c:v>
                </c:pt>
                <c:pt idx="9">
                  <c:v>11</c:v>
                </c:pt>
                <c:pt idx="10">
                  <c:v>16</c:v>
                </c:pt>
                <c:pt idx="11">
                  <c:v>13</c:v>
                </c:pt>
                <c:pt idx="12">
                  <c:v>4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7</c:v>
                </c:pt>
                <c:pt idx="17">
                  <c:v>3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8462880"/>
        <c:axId val="478474248"/>
      </c:lineChart>
      <c:catAx>
        <c:axId val="47846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78474248"/>
        <c:crosses val="autoZero"/>
        <c:auto val="1"/>
        <c:lblAlgn val="ctr"/>
        <c:lblOffset val="100"/>
        <c:noMultiLvlLbl val="0"/>
      </c:catAx>
      <c:valAx>
        <c:axId val="4784742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846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570630938806131"/>
          <c:y val="0.19921451707358204"/>
          <c:w val="0.19429369061193871"/>
          <c:h val="0.5686286392977293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2024 Blauwtjes</a:t>
            </a:r>
          </a:p>
        </c:rich>
      </c:tx>
      <c:layout>
        <c:manualLayout>
          <c:xMode val="edge"/>
          <c:yMode val="edge"/>
          <c:x val="4.4467425025853151E-2"/>
          <c:y val="3.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989658738366079E-2"/>
          <c:y val="2.2033898305084745E-2"/>
          <c:w val="0.79627714581178899"/>
          <c:h val="0.87457627118644066"/>
        </c:manualLayout>
      </c:layout>
      <c:barChart>
        <c:barDir val="col"/>
        <c:grouping val="stacked"/>
        <c:varyColors val="0"/>
        <c:ser>
          <c:idx val="20"/>
          <c:order val="0"/>
          <c:tx>
            <c:strRef>
              <c:f>'data Waalre'!$A$27</c:f>
              <c:strCache>
                <c:ptCount val="1"/>
                <c:pt idx="0">
                  <c:v>kleine vuurvlinder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Waalre'!$C$27:$BF$27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3"/>
          <c:order val="1"/>
          <c:tx>
            <c:strRef>
              <c:f>'data Waalre'!$A$22</c:f>
              <c:strCache>
                <c:ptCount val="1"/>
                <c:pt idx="0">
                  <c:v>icarusblauwtje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Waalre'!$C$22:$BF$22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4"/>
          <c:order val="2"/>
          <c:tx>
            <c:strRef>
              <c:f>'data Waalre'!$A$12</c:f>
              <c:strCache>
                <c:ptCount val="1"/>
                <c:pt idx="0">
                  <c:v>boomblauwtje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Waalre'!$C$12:$BF$12</c:f>
              <c:numCache>
                <c:formatCode>General</c:formatCode>
                <c:ptCount val="56"/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5"/>
          <c:order val="3"/>
          <c:tx>
            <c:strRef>
              <c:f>'data Waalre'!$A$25</c:f>
              <c:strCache>
                <c:ptCount val="1"/>
                <c:pt idx="0">
                  <c:v>kleine parelmoervlinder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Waalre'!$C$25:$BF$25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6"/>
          <c:order val="4"/>
          <c:tx>
            <c:strRef>
              <c:f>'data Waalre'!$A$17</c:f>
              <c:strCache>
                <c:ptCount val="1"/>
                <c:pt idx="0">
                  <c:v>eikenpage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Waalre'!$C$17:$BF$17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0"/>
          <c:order val="5"/>
          <c:tx>
            <c:strRef>
              <c:f>'data Waalre'!$A$44</c:f>
              <c:strCache>
                <c:ptCount val="1"/>
                <c:pt idx="0">
                  <c:v>bruin blauwtje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Waalre'!$C$44:$BF$44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467584"/>
        <c:axId val="478469152"/>
      </c:barChart>
      <c:catAx>
        <c:axId val="478467584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84691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8469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8467584"/>
        <c:crossesAt val="1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5064352808857367"/>
          <c:h val="0.877346764450780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Blauwtjes van jaar tot jaar</a:t>
            </a:r>
          </a:p>
        </c:rich>
      </c:tx>
      <c:layout>
        <c:manualLayout>
          <c:xMode val="edge"/>
          <c:yMode val="edge"/>
          <c:x val="0.29834533334437657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2.0888914752037716E-3"/>
          <c:y val="1.2737253853141577E-2"/>
          <c:w val="0.77797514563349079"/>
          <c:h val="0.91181415990413994"/>
        </c:manualLayout>
      </c:layout>
      <c:lineChart>
        <c:grouping val="standard"/>
        <c:varyColors val="0"/>
        <c:ser>
          <c:idx val="18"/>
          <c:order val="0"/>
          <c:tx>
            <c:strRef>
              <c:f>'data Waalre'!$CD$17</c:f>
              <c:strCache>
                <c:ptCount val="1"/>
                <c:pt idx="0">
                  <c:v>eikenpage</c:v>
                </c:pt>
              </c:strCache>
            </c:strRef>
          </c:tx>
          <c:spPr>
            <a:ln w="31750" cap="rnd">
              <a:solidFill>
                <a:srgbClr val="99CC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99CC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Waalre'!$CE$17:$CV$17</c:f>
              <c:numCache>
                <c:formatCode>General</c:formatCode>
                <c:ptCount val="18"/>
                <c:pt idx="0">
                  <c:v>2</c:v>
                </c:pt>
                <c:pt idx="1">
                  <c:v>4</c:v>
                </c:pt>
                <c:pt idx="2">
                  <c:v>23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18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</c:numCache>
            </c:numRef>
          </c:val>
          <c:smooth val="0"/>
        </c:ser>
        <c:ser>
          <c:idx val="9"/>
          <c:order val="1"/>
          <c:tx>
            <c:strRef>
              <c:f>'data Waalre'!$CD$12</c:f>
              <c:strCache>
                <c:ptCount val="1"/>
                <c:pt idx="0">
                  <c:v>boomblauwtje</c:v>
                </c:pt>
              </c:strCache>
            </c:strRef>
          </c:tx>
          <c:spPr>
            <a:ln w="31750" cap="rnd">
              <a:solidFill>
                <a:srgbClr val="3366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3366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Waalre'!$CE$12:$CV$12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10</c:v>
                </c:pt>
                <c:pt idx="3">
                  <c:v>14</c:v>
                </c:pt>
                <c:pt idx="4">
                  <c:v>7</c:v>
                </c:pt>
                <c:pt idx="5">
                  <c:v>1</c:v>
                </c:pt>
                <c:pt idx="6">
                  <c:v>9</c:v>
                </c:pt>
                <c:pt idx="7">
                  <c:v>12</c:v>
                </c:pt>
                <c:pt idx="8">
                  <c:v>2</c:v>
                </c:pt>
                <c:pt idx="9">
                  <c:v>8</c:v>
                </c:pt>
                <c:pt idx="10">
                  <c:v>6</c:v>
                </c:pt>
                <c:pt idx="11">
                  <c:v>19</c:v>
                </c:pt>
                <c:pt idx="12">
                  <c:v>3</c:v>
                </c:pt>
                <c:pt idx="13">
                  <c:v>31</c:v>
                </c:pt>
                <c:pt idx="14">
                  <c:v>7</c:v>
                </c:pt>
                <c:pt idx="15">
                  <c:v>13</c:v>
                </c:pt>
                <c:pt idx="16">
                  <c:v>1</c:v>
                </c:pt>
                <c:pt idx="17">
                  <c:v>6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'data Waalre'!$CD$22</c:f>
              <c:strCache>
                <c:ptCount val="1"/>
                <c:pt idx="0">
                  <c:v>icarusblauwtje</c:v>
                </c:pt>
              </c:strCache>
            </c:strRef>
          </c:tx>
          <c:spPr>
            <a:ln w="31750" cap="rnd">
              <a:solidFill>
                <a:srgbClr val="FFCC99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CC99"/>
              </a:solidFill>
              <a:ln>
                <a:solidFill>
                  <a:srgbClr val="FFCC9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Waalre'!$CE$22:$CV$22</c:f>
              <c:numCache>
                <c:formatCode>General</c:formatCode>
                <c:ptCount val="18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'data Waalre'!$CD$44</c:f>
              <c:strCache>
                <c:ptCount val="1"/>
                <c:pt idx="0">
                  <c:v>bruin blauwtje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Waalre'!$CE$44:$CV$44</c:f>
              <c:numCache>
                <c:formatCode>General</c:formatCode>
                <c:ptCount val="18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'data Waalre'!$CD$27</c:f>
              <c:strCache>
                <c:ptCount val="1"/>
                <c:pt idx="0">
                  <c:v>kleine vuurvlinder</c:v>
                </c:pt>
              </c:strCache>
            </c:strRef>
          </c:tx>
          <c:spPr>
            <a:ln w="31750" cap="rnd">
              <a:solidFill>
                <a:srgbClr val="99CC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99CC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Waalre'!$CE$27:$CV$27</c:f>
              <c:numCache>
                <c:formatCode>General</c:formatCode>
                <c:ptCount val="18"/>
                <c:pt idx="0">
                  <c:v>16</c:v>
                </c:pt>
                <c:pt idx="1">
                  <c:v>3</c:v>
                </c:pt>
                <c:pt idx="2">
                  <c:v>21</c:v>
                </c:pt>
                <c:pt idx="3">
                  <c:v>36</c:v>
                </c:pt>
                <c:pt idx="4">
                  <c:v>13</c:v>
                </c:pt>
                <c:pt idx="5">
                  <c:v>14</c:v>
                </c:pt>
                <c:pt idx="6">
                  <c:v>25</c:v>
                </c:pt>
                <c:pt idx="7">
                  <c:v>8</c:v>
                </c:pt>
                <c:pt idx="8">
                  <c:v>4</c:v>
                </c:pt>
                <c:pt idx="9">
                  <c:v>25</c:v>
                </c:pt>
                <c:pt idx="10">
                  <c:v>29</c:v>
                </c:pt>
                <c:pt idx="11">
                  <c:v>13</c:v>
                </c:pt>
                <c:pt idx="12">
                  <c:v>1</c:v>
                </c:pt>
                <c:pt idx="13">
                  <c:v>41</c:v>
                </c:pt>
                <c:pt idx="14">
                  <c:v>17</c:v>
                </c:pt>
                <c:pt idx="15">
                  <c:v>4</c:v>
                </c:pt>
                <c:pt idx="16">
                  <c:v>22</c:v>
                </c:pt>
                <c:pt idx="17">
                  <c:v>0</c:v>
                </c:pt>
              </c:numCache>
            </c:numRef>
          </c:val>
          <c:smooth val="0"/>
        </c:ser>
        <c:ser>
          <c:idx val="17"/>
          <c:order val="5"/>
          <c:tx>
            <c:strRef>
              <c:f>'data Waalre'!$CD$25</c:f>
              <c:strCache>
                <c:ptCount val="1"/>
                <c:pt idx="0">
                  <c:v>kleine parelmoervlinder</c:v>
                </c:pt>
              </c:strCache>
            </c:strRef>
          </c:tx>
          <c:spPr>
            <a:ln w="31750" cap="rnd">
              <a:solidFill>
                <a:srgbClr val="33CCCC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33CCCC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Waalre'!$CE$25:$CV$25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9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16</c:v>
                </c:pt>
                <c:pt idx="13">
                  <c:v>7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8462096"/>
        <c:axId val="478468368"/>
      </c:lineChart>
      <c:catAx>
        <c:axId val="47846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78468368"/>
        <c:crosses val="autoZero"/>
        <c:auto val="1"/>
        <c:lblAlgn val="ctr"/>
        <c:lblOffset val="100"/>
        <c:noMultiLvlLbl val="0"/>
      </c:catAx>
      <c:valAx>
        <c:axId val="478468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7846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111719552443704"/>
          <c:y val="4.7047291684644867E-3"/>
          <c:w val="0.21888280447556291"/>
          <c:h val="0.9229299224595812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2024 Zandoogjes</a:t>
            </a:r>
          </a:p>
        </c:rich>
      </c:tx>
      <c:layout>
        <c:manualLayout>
          <c:xMode val="edge"/>
          <c:yMode val="edge"/>
          <c:x val="5.2740434332988625E-2"/>
          <c:y val="3.72881355932203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'data Waalre'!$A$11</c:f>
              <c:strCache>
                <c:ptCount val="1"/>
                <c:pt idx="0">
                  <c:v>bont zandoogje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Waalre'!$C$11:$BF$11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1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5</c:v>
                </c:pt>
                <c:pt idx="52">
                  <c:v>7</c:v>
                </c:pt>
                <c:pt idx="53">
                  <c:v>3</c:v>
                </c:pt>
                <c:pt idx="54">
                  <c:v>9</c:v>
                </c:pt>
                <c:pt idx="55">
                  <c:v>8</c:v>
                </c:pt>
              </c:numCache>
            </c:numRef>
          </c:val>
        </c:ser>
        <c:ser>
          <c:idx val="7"/>
          <c:order val="1"/>
          <c:tx>
            <c:strRef>
              <c:f>'data Waalre'!$A$30</c:f>
              <c:strCache>
                <c:ptCount val="1"/>
                <c:pt idx="0">
                  <c:v>oranje zandoogje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Waalre'!$C$30:$BF$30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8"/>
          <c:order val="2"/>
          <c:tx>
            <c:strRef>
              <c:f>'data Waalre'!$A$13</c:f>
              <c:strCache>
                <c:ptCount val="1"/>
                <c:pt idx="0">
                  <c:v>bruin zandoogje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Waalre'!$C$13:$BF$13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7"/>
          <c:order val="3"/>
          <c:tx>
            <c:strRef>
              <c:f>'data Waalre'!$A$21</c:f>
              <c:strCache>
                <c:ptCount val="1"/>
                <c:pt idx="0">
                  <c:v>hooibeestje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Waalre'!$C$21:$BF$21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469544"/>
        <c:axId val="478463664"/>
      </c:barChart>
      <c:catAx>
        <c:axId val="478469544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84636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8463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8469544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5718717683557393"/>
          <c:h val="0.883050847457627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Zandoogjes van jaar tot jaar</a:t>
            </a:r>
          </a:p>
        </c:rich>
      </c:tx>
      <c:layout>
        <c:manualLayout>
          <c:xMode val="edge"/>
          <c:yMode val="edge"/>
          <c:x val="0.24726139551073348"/>
          <c:y val="1.4640521670277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2.2548318630934813E-2"/>
          <c:y val="7.7573849821514093E-2"/>
          <c:w val="0.79303338557742964"/>
          <c:h val="0.84697756393576751"/>
        </c:manualLayout>
      </c:layout>
      <c:lineChart>
        <c:grouping val="standard"/>
        <c:varyColors val="0"/>
        <c:ser>
          <c:idx val="23"/>
          <c:order val="0"/>
          <c:tx>
            <c:strRef>
              <c:f>'data Waalre'!$CD$21</c:f>
              <c:strCache>
                <c:ptCount val="1"/>
                <c:pt idx="0">
                  <c:v>hooibeestje</c:v>
                </c:pt>
              </c:strCache>
            </c:strRef>
          </c:tx>
          <c:spPr>
            <a:ln w="31750" cap="rnd">
              <a:solidFill>
                <a:srgbClr val="FFCC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CC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Waalre'!$CE$21:$CV$21</c:f>
              <c:numCache>
                <c:formatCode>General</c:formatCode>
                <c:ptCount val="1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'data Waalre'!$CD$13</c:f>
              <c:strCache>
                <c:ptCount val="1"/>
                <c:pt idx="0">
                  <c:v>bruin zandoogje</c:v>
                </c:pt>
              </c:strCache>
            </c:strRef>
          </c:tx>
          <c:spPr>
            <a:ln w="31750" cap="rnd">
              <a:solidFill>
                <a:srgbClr val="00008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008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Waalre'!$CE$13:$CV$13</c:f>
              <c:numCache>
                <c:formatCode>General</c:formatCode>
                <c:ptCount val="18"/>
                <c:pt idx="0">
                  <c:v>9</c:v>
                </c:pt>
                <c:pt idx="1">
                  <c:v>14</c:v>
                </c:pt>
                <c:pt idx="2">
                  <c:v>28</c:v>
                </c:pt>
                <c:pt idx="3">
                  <c:v>9</c:v>
                </c:pt>
                <c:pt idx="4">
                  <c:v>17</c:v>
                </c:pt>
                <c:pt idx="5">
                  <c:v>13</c:v>
                </c:pt>
                <c:pt idx="6">
                  <c:v>46</c:v>
                </c:pt>
                <c:pt idx="7">
                  <c:v>85</c:v>
                </c:pt>
                <c:pt idx="8">
                  <c:v>25</c:v>
                </c:pt>
                <c:pt idx="9">
                  <c:v>41</c:v>
                </c:pt>
                <c:pt idx="10">
                  <c:v>14</c:v>
                </c:pt>
                <c:pt idx="11">
                  <c:v>32</c:v>
                </c:pt>
                <c:pt idx="12">
                  <c:v>27</c:v>
                </c:pt>
                <c:pt idx="13">
                  <c:v>35</c:v>
                </c:pt>
                <c:pt idx="14">
                  <c:v>10</c:v>
                </c:pt>
                <c:pt idx="15">
                  <c:v>16</c:v>
                </c:pt>
                <c:pt idx="16">
                  <c:v>7</c:v>
                </c:pt>
                <c:pt idx="17">
                  <c:v>10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'data Waalre'!$CD$30</c:f>
              <c:strCache>
                <c:ptCount val="1"/>
                <c:pt idx="0">
                  <c:v>oranje zandoogje</c:v>
                </c:pt>
              </c:strCache>
            </c:strRef>
          </c:tx>
          <c:spPr>
            <a:ln w="31750" cap="rnd">
              <a:solidFill>
                <a:srgbClr val="CCCC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CCC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Waalre'!$CE$30:$CV$30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11</c:v>
                </c:pt>
                <c:pt idx="3">
                  <c:v>22</c:v>
                </c:pt>
                <c:pt idx="4">
                  <c:v>13</c:v>
                </c:pt>
                <c:pt idx="5">
                  <c:v>3</c:v>
                </c:pt>
                <c:pt idx="6">
                  <c:v>16</c:v>
                </c:pt>
                <c:pt idx="7">
                  <c:v>23</c:v>
                </c:pt>
                <c:pt idx="8">
                  <c:v>32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6</c:v>
                </c:pt>
                <c:pt idx="14">
                  <c:v>8</c:v>
                </c:pt>
                <c:pt idx="15">
                  <c:v>3</c:v>
                </c:pt>
                <c:pt idx="16">
                  <c:v>12</c:v>
                </c:pt>
                <c:pt idx="17">
                  <c:v>13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'data Waalre'!$CD$11</c:f>
              <c:strCache>
                <c:ptCount val="1"/>
                <c:pt idx="0">
                  <c:v>bont zandoogje</c:v>
                </c:pt>
              </c:strCache>
            </c:strRef>
          </c:tx>
          <c:spPr>
            <a:ln w="31750" cap="rnd">
              <a:solidFill>
                <a:srgbClr val="0066CC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66CC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Waalre'!$CE$11:$CV$11</c:f>
              <c:numCache>
                <c:formatCode>General</c:formatCode>
                <c:ptCount val="18"/>
                <c:pt idx="0">
                  <c:v>18</c:v>
                </c:pt>
                <c:pt idx="1">
                  <c:v>3</c:v>
                </c:pt>
                <c:pt idx="2">
                  <c:v>29</c:v>
                </c:pt>
                <c:pt idx="3">
                  <c:v>19</c:v>
                </c:pt>
                <c:pt idx="4">
                  <c:v>25</c:v>
                </c:pt>
                <c:pt idx="5">
                  <c:v>14</c:v>
                </c:pt>
                <c:pt idx="6">
                  <c:v>34</c:v>
                </c:pt>
                <c:pt idx="7">
                  <c:v>51</c:v>
                </c:pt>
                <c:pt idx="8">
                  <c:v>7</c:v>
                </c:pt>
                <c:pt idx="9">
                  <c:v>9</c:v>
                </c:pt>
                <c:pt idx="10">
                  <c:v>14</c:v>
                </c:pt>
                <c:pt idx="11">
                  <c:v>12</c:v>
                </c:pt>
                <c:pt idx="12">
                  <c:v>10</c:v>
                </c:pt>
                <c:pt idx="13">
                  <c:v>9</c:v>
                </c:pt>
                <c:pt idx="14">
                  <c:v>26</c:v>
                </c:pt>
                <c:pt idx="15">
                  <c:v>10</c:v>
                </c:pt>
                <c:pt idx="16">
                  <c:v>20</c:v>
                </c:pt>
                <c:pt idx="17">
                  <c:v>61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8464056"/>
        <c:axId val="478468760"/>
      </c:lineChart>
      <c:catAx>
        <c:axId val="478464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78468760"/>
        <c:crosses val="autoZero"/>
        <c:auto val="1"/>
        <c:lblAlgn val="ctr"/>
        <c:lblOffset val="100"/>
        <c:noMultiLvlLbl val="0"/>
      </c:catAx>
      <c:valAx>
        <c:axId val="478468760"/>
        <c:scaling>
          <c:orientation val="minMax"/>
          <c:max val="70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78464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390268067593607"/>
          <c:y val="2.3528257030250056E-2"/>
          <c:w val="0.18609731932406401"/>
          <c:h val="0.8447060598255521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2024 Dagactieve nachtvlinders</a:t>
            </a:r>
          </a:p>
        </c:rich>
      </c:tx>
      <c:layout>
        <c:manualLayout>
          <c:xMode val="edge"/>
          <c:yMode val="edge"/>
          <c:x val="5.5842812823164424E-2"/>
          <c:y val="3.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28"/>
          <c:order val="0"/>
          <c:tx>
            <c:strRef>
              <c:f>'data Waalre'!$A$37</c:f>
              <c:strCache>
                <c:ptCount val="1"/>
                <c:pt idx="0">
                  <c:v>gamma-uil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Waalre'!$C$37:$BF$37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9"/>
          <c:order val="1"/>
          <c:tx>
            <c:strRef>
              <c:f>'data Waalre'!$A$42</c:f>
              <c:strCache>
                <c:ptCount val="1"/>
                <c:pt idx="0">
                  <c:v>sint-Jacobsvlinder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Waalre'!$C$42:$BF$42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0"/>
          <c:order val="2"/>
          <c:tx>
            <c:strRef>
              <c:f>'data Waalre'!$A$38</c:f>
              <c:strCache>
                <c:ptCount val="1"/>
                <c:pt idx="0">
                  <c:v>kolibrievlinder</c:v>
                </c:pt>
              </c:strCache>
            </c:strRef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Waalre'!$C$38:$BF$38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0"/>
          <c:order val="3"/>
          <c:tx>
            <c:strRef>
              <c:f>'data Waalre'!$A$43</c:f>
              <c:strCache>
                <c:ptCount val="1"/>
                <c:pt idx="0">
                  <c:v>sint-Jansvlinder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Waalre'!$C$43:$BF$43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"/>
          <c:order val="4"/>
          <c:tx>
            <c:strRef>
              <c:f>'data Waalre'!$A$41</c:f>
              <c:strCache>
                <c:ptCount val="1"/>
                <c:pt idx="0">
                  <c:v>phegeavlinder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Waalre'!$C$41:$BF$41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"/>
          <c:order val="5"/>
          <c:tx>
            <c:strRef>
              <c:f>'data Waalre'!$A$40</c:f>
              <c:strCache>
                <c:ptCount val="1"/>
                <c:pt idx="0">
                  <c:v>metaalvlinder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45387</c:v>
                </c:pt>
                <c:pt idx="5">
                  <c:v>45387</c:v>
                </c:pt>
                <c:pt idx="6">
                  <c:v>45392</c:v>
                </c:pt>
                <c:pt idx="7">
                  <c:v>45394</c:v>
                </c:pt>
                <c:pt idx="8">
                  <c:v>45403</c:v>
                </c:pt>
                <c:pt idx="10">
                  <c:v>45410</c:v>
                </c:pt>
                <c:pt idx="12">
                  <c:v>45412</c:v>
                </c:pt>
                <c:pt idx="13">
                  <c:v>45417</c:v>
                </c:pt>
                <c:pt idx="14">
                  <c:v>45423</c:v>
                </c:pt>
                <c:pt idx="15">
                  <c:v>45423</c:v>
                </c:pt>
                <c:pt idx="16">
                  <c:v>45425</c:v>
                </c:pt>
                <c:pt idx="17">
                  <c:v>45425</c:v>
                </c:pt>
                <c:pt idx="18">
                  <c:v>45434</c:v>
                </c:pt>
                <c:pt idx="19">
                  <c:v>45438</c:v>
                </c:pt>
                <c:pt idx="20">
                  <c:v>45443</c:v>
                </c:pt>
                <c:pt idx="21">
                  <c:v>45445</c:v>
                </c:pt>
                <c:pt idx="22">
                  <c:v>45447</c:v>
                </c:pt>
                <c:pt idx="23">
                  <c:v>45450</c:v>
                </c:pt>
                <c:pt idx="24">
                  <c:v>45454</c:v>
                </c:pt>
                <c:pt idx="25">
                  <c:v>45458</c:v>
                </c:pt>
                <c:pt idx="26">
                  <c:v>45460</c:v>
                </c:pt>
                <c:pt idx="27">
                  <c:v>45466</c:v>
                </c:pt>
                <c:pt idx="28">
                  <c:v>45467</c:v>
                </c:pt>
                <c:pt idx="29">
                  <c:v>45472</c:v>
                </c:pt>
                <c:pt idx="30">
                  <c:v>45474</c:v>
                </c:pt>
                <c:pt idx="31">
                  <c:v>45480</c:v>
                </c:pt>
                <c:pt idx="32">
                  <c:v>45484</c:v>
                </c:pt>
                <c:pt idx="33">
                  <c:v>45487</c:v>
                </c:pt>
                <c:pt idx="34">
                  <c:v>45490</c:v>
                </c:pt>
                <c:pt idx="35">
                  <c:v>45492</c:v>
                </c:pt>
                <c:pt idx="36">
                  <c:v>45497</c:v>
                </c:pt>
                <c:pt idx="37">
                  <c:v>45501</c:v>
                </c:pt>
                <c:pt idx="38">
                  <c:v>45502</c:v>
                </c:pt>
                <c:pt idx="39">
                  <c:v>45506</c:v>
                </c:pt>
                <c:pt idx="40">
                  <c:v>45509</c:v>
                </c:pt>
                <c:pt idx="41">
                  <c:v>45514</c:v>
                </c:pt>
                <c:pt idx="42">
                  <c:v>45519</c:v>
                </c:pt>
                <c:pt idx="43">
                  <c:v>45522</c:v>
                </c:pt>
                <c:pt idx="44">
                  <c:v>45526</c:v>
                </c:pt>
                <c:pt idx="46">
                  <c:v>45532</c:v>
                </c:pt>
                <c:pt idx="47">
                  <c:v>45535</c:v>
                </c:pt>
                <c:pt idx="48">
                  <c:v>45537</c:v>
                </c:pt>
                <c:pt idx="49">
                  <c:v>45542</c:v>
                </c:pt>
                <c:pt idx="50">
                  <c:v>45544</c:v>
                </c:pt>
                <c:pt idx="51">
                  <c:v>45550</c:v>
                </c:pt>
                <c:pt idx="52">
                  <c:v>45552</c:v>
                </c:pt>
                <c:pt idx="53">
                  <c:v>45554</c:v>
                </c:pt>
                <c:pt idx="54">
                  <c:v>45558</c:v>
                </c:pt>
                <c:pt idx="55">
                  <c:v>45559</c:v>
                </c:pt>
              </c:numCache>
            </c:numRef>
          </c:cat>
          <c:val>
            <c:numRef>
              <c:f>'data Waalre'!$C$40:$BF$40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470328"/>
        <c:axId val="478472288"/>
      </c:barChart>
      <c:catAx>
        <c:axId val="478470328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8472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7847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8470328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2246166671783955"/>
          <c:h val="0.879388935834560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vjtj!$K$92:$K$93</c:f>
              <c:numCache>
                <c:formatCode>0.000</c:formatCode>
                <c:ptCount val="2"/>
                <c:pt idx="0">
                  <c:v>-1.0350674280644221</c:v>
                </c:pt>
                <c:pt idx="1">
                  <c:v>1.0350674280644221</c:v>
                </c:pt>
              </c:numCache>
            </c:numRef>
          </c:xVal>
          <c:yVal>
            <c:numRef>
              <c:f>vjtj!$K$94:$K$95</c:f>
              <c:numCache>
                <c:formatCode>0.000</c:formatCode>
                <c:ptCount val="2"/>
                <c:pt idx="0">
                  <c:v>-0.69280271952676553</c:v>
                </c:pt>
                <c:pt idx="1">
                  <c:v>0.69280271952676553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266136"/>
        <c:axId val="422268488"/>
      </c:scatterChart>
      <c:valAx>
        <c:axId val="42226613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2268488"/>
        <c:crosses val="autoZero"/>
        <c:crossBetween val="midCat"/>
        <c:majorUnit val="5"/>
        <c:minorUnit val="5"/>
      </c:valAx>
      <c:valAx>
        <c:axId val="42226848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2226613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Dagactieve nachtvlinders van jaar tot jaar</a:t>
            </a:r>
          </a:p>
        </c:rich>
      </c:tx>
      <c:layout>
        <c:manualLayout>
          <c:xMode val="edge"/>
          <c:yMode val="edge"/>
          <c:x val="0.19589069224594233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3.4549533565162282E-3"/>
          <c:y val="7.7573849821514093E-2"/>
          <c:w val="0.80939456890367723"/>
          <c:h val="0.84697756393576751"/>
        </c:manualLayout>
      </c:layout>
      <c:lineChart>
        <c:grouping val="standard"/>
        <c:varyColors val="0"/>
        <c:ser>
          <c:idx val="17"/>
          <c:order val="0"/>
          <c:tx>
            <c:strRef>
              <c:f>'data Waalre'!$CD$37</c:f>
              <c:strCache>
                <c:ptCount val="1"/>
                <c:pt idx="0">
                  <c:v>gamma-uil</c:v>
                </c:pt>
              </c:strCache>
            </c:strRef>
          </c:tx>
          <c:spPr>
            <a:ln w="31750" cap="rnd">
              <a:solidFill>
                <a:srgbClr val="9999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9999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Waalre'!$CE$37:$CV$37</c:f>
              <c:numCache>
                <c:formatCode>General</c:formatCode>
                <c:ptCount val="18"/>
                <c:pt idx="1">
                  <c:v>0</c:v>
                </c:pt>
                <c:pt idx="2">
                  <c:v>10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67</c:v>
                </c:pt>
                <c:pt idx="7">
                  <c:v>1</c:v>
                </c:pt>
                <c:pt idx="8">
                  <c:v>2</c:v>
                </c:pt>
                <c:pt idx="9">
                  <c:v>13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  <c:pt idx="17">
                  <c:v>7</c:v>
                </c:pt>
              </c:numCache>
            </c:numRef>
          </c:val>
          <c:smooth val="0"/>
        </c:ser>
        <c:ser>
          <c:idx val="18"/>
          <c:order val="1"/>
          <c:tx>
            <c:strRef>
              <c:f>'data Waalre'!$CD$41</c:f>
              <c:strCache>
                <c:ptCount val="1"/>
                <c:pt idx="0">
                  <c:v>phegeavlinder</c:v>
                </c:pt>
              </c:strCache>
            </c:strRef>
          </c:tx>
          <c:spPr>
            <a:ln w="31750" cap="rnd">
              <a:solidFill>
                <a:srgbClr val="99336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99336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Waalre'!$CE$41:$CV$41</c:f>
              <c:numCache>
                <c:formatCode>General</c:formatCode>
                <c:ptCount val="18"/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23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9"/>
          <c:order val="2"/>
          <c:tx>
            <c:strRef>
              <c:f>'data Waalre'!$CD$42</c:f>
              <c:strCache>
                <c:ptCount val="1"/>
                <c:pt idx="0">
                  <c:v>sint-Jacobsvlinder</c:v>
                </c:pt>
              </c:strCache>
            </c:strRef>
          </c:tx>
          <c:spPr>
            <a:ln w="31750" cap="rnd">
              <a:solidFill>
                <a:srgbClr val="666699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666699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Waalre'!$CE$42:$CV$42</c:f>
              <c:numCache>
                <c:formatCode>General</c:formatCode>
                <c:ptCount val="18"/>
                <c:pt idx="1">
                  <c:v>0</c:v>
                </c:pt>
                <c:pt idx="2">
                  <c:v>13</c:v>
                </c:pt>
                <c:pt idx="3">
                  <c:v>6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7"/>
          <c:order val="3"/>
          <c:tx>
            <c:strRef>
              <c:f>'data Waalre'!$CD$38</c:f>
              <c:strCache>
                <c:ptCount val="1"/>
                <c:pt idx="0">
                  <c:v>kolibrievlinder</c:v>
                </c:pt>
              </c:strCache>
            </c:strRef>
          </c:tx>
          <c:spPr>
            <a:ln w="31750" cap="rnd">
              <a:solidFill>
                <a:srgbClr val="FF66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6600"/>
              </a:solidFill>
              <a:ln>
                <a:solidFill>
                  <a:srgbClr val="FFCC9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Waalre'!$CE$38:$CV$38</c:f>
              <c:numCache>
                <c:formatCode>General</c:formatCode>
                <c:ptCount val="18"/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'data Waalre'!$CD$43</c:f>
              <c:strCache>
                <c:ptCount val="1"/>
                <c:pt idx="0">
                  <c:v>sint-Jansvlinder</c:v>
                </c:pt>
              </c:strCache>
            </c:strRef>
          </c:tx>
          <c:spPr>
            <a:ln w="31750" cap="rnd">
              <a:solidFill>
                <a:srgbClr val="FF99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99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Waalre'!$CE$9:$CV$9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'data Waalre'!$CE$43:$CV$43</c:f>
              <c:numCache>
                <c:formatCode>General</c:formatCode>
                <c:ptCount val="18"/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0"/>
          <c:order val="5"/>
          <c:tx>
            <c:strRef>
              <c:f>'data Waalre'!$A$40</c:f>
              <c:strCache>
                <c:ptCount val="1"/>
                <c:pt idx="0">
                  <c:v>metaalvlinder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'data Waalre'!$CE$40:$CV$40</c:f>
              <c:numCache>
                <c:formatCode>General</c:formatCode>
                <c:ptCount val="18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8470720"/>
        <c:axId val="478471112"/>
      </c:lineChart>
      <c:catAx>
        <c:axId val="4784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78471112"/>
        <c:crosses val="autoZero"/>
        <c:auto val="1"/>
        <c:lblAlgn val="ctr"/>
        <c:lblOffset val="100"/>
        <c:noMultiLvlLbl val="0"/>
      </c:catAx>
      <c:valAx>
        <c:axId val="478471112"/>
        <c:scaling>
          <c:orientation val="minMax"/>
          <c:max val="25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7847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117055691331097"/>
          <c:y val="8.887735359972386E-3"/>
          <c:w val="0.18882944308668889"/>
          <c:h val="0.9911122646400276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800" b="1"/>
              <a:t>Totaal aantal getelde vlinders  2007-2024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'data Waalre'!$CZ$10:$CZ$47</c:f>
              <c:strCache>
                <c:ptCount val="38"/>
                <c:pt idx="0">
                  <c:v>citroenvlinder</c:v>
                </c:pt>
                <c:pt idx="1">
                  <c:v>klein koolwitje</c:v>
                </c:pt>
                <c:pt idx="2">
                  <c:v>atalanta</c:v>
                </c:pt>
                <c:pt idx="3">
                  <c:v>dagpauwoog</c:v>
                </c:pt>
                <c:pt idx="4">
                  <c:v>gehakkelde aurelia</c:v>
                </c:pt>
                <c:pt idx="5">
                  <c:v>klein geaderd witje</c:v>
                </c:pt>
                <c:pt idx="6">
                  <c:v>bruin zandoogje</c:v>
                </c:pt>
                <c:pt idx="7">
                  <c:v>oranjetipje</c:v>
                </c:pt>
                <c:pt idx="8">
                  <c:v>groot koolwitje</c:v>
                </c:pt>
                <c:pt idx="9">
                  <c:v>bont zandoogje</c:v>
                </c:pt>
                <c:pt idx="10">
                  <c:v>kleine vuurvlinder</c:v>
                </c:pt>
                <c:pt idx="11">
                  <c:v>distelvlinder</c:v>
                </c:pt>
                <c:pt idx="12">
                  <c:v>groot dikkopje</c:v>
                </c:pt>
                <c:pt idx="13">
                  <c:v>oranje zandoogje</c:v>
                </c:pt>
                <c:pt idx="14">
                  <c:v>witje onbekend</c:v>
                </c:pt>
                <c:pt idx="15">
                  <c:v>boomblauwtje</c:v>
                </c:pt>
                <c:pt idx="16">
                  <c:v>landkaartje</c:v>
                </c:pt>
                <c:pt idx="17">
                  <c:v>gamma-uil</c:v>
                </c:pt>
                <c:pt idx="18">
                  <c:v>eikenpage</c:v>
                </c:pt>
                <c:pt idx="19">
                  <c:v>kleine parelmoervlinder</c:v>
                </c:pt>
                <c:pt idx="20">
                  <c:v>phegeavlinder</c:v>
                </c:pt>
                <c:pt idx="21">
                  <c:v>koninginnenpage</c:v>
                </c:pt>
                <c:pt idx="22">
                  <c:v>sint-Jacobsvlinder</c:v>
                </c:pt>
                <c:pt idx="23">
                  <c:v>icarusblauwtje</c:v>
                </c:pt>
                <c:pt idx="24">
                  <c:v>hooibeestje</c:v>
                </c:pt>
                <c:pt idx="25">
                  <c:v>kleine vos</c:v>
                </c:pt>
                <c:pt idx="26">
                  <c:v>zwartsprietdikkopje</c:v>
                </c:pt>
                <c:pt idx="27">
                  <c:v>kolibrievlinder</c:v>
                </c:pt>
                <c:pt idx="28">
                  <c:v>sint-Jansvlinder</c:v>
                </c:pt>
                <c:pt idx="29">
                  <c:v>keizersmantel</c:v>
                </c:pt>
                <c:pt idx="30">
                  <c:v>bruin blauwtje</c:v>
                </c:pt>
                <c:pt idx="31">
                  <c:v>scheefbloemwitje</c:v>
                </c:pt>
                <c:pt idx="32">
                  <c:v>buxusmot</c:v>
                </c:pt>
                <c:pt idx="33">
                  <c:v>metaalvlinder</c:v>
                </c:pt>
                <c:pt idx="34">
                  <c:v>grote parelmoervlinder</c:v>
                </c:pt>
                <c:pt idx="35">
                  <c:v>grote weerschijnvlinder</c:v>
                </c:pt>
                <c:pt idx="36">
                  <c:v>bruine daguil</c:v>
                </c:pt>
                <c:pt idx="37">
                  <c:v>lieveling</c:v>
                </c:pt>
              </c:strCache>
            </c:strRef>
          </c:cat>
          <c:val>
            <c:numRef>
              <c:f>'data Waalre'!$DA$10:$DA$47</c:f>
              <c:numCache>
                <c:formatCode>General</c:formatCode>
                <c:ptCount val="38"/>
                <c:pt idx="0">
                  <c:v>1829</c:v>
                </c:pt>
                <c:pt idx="1">
                  <c:v>1809</c:v>
                </c:pt>
                <c:pt idx="2">
                  <c:v>1047</c:v>
                </c:pt>
                <c:pt idx="3">
                  <c:v>904</c:v>
                </c:pt>
                <c:pt idx="4">
                  <c:v>646</c:v>
                </c:pt>
                <c:pt idx="5">
                  <c:v>646</c:v>
                </c:pt>
                <c:pt idx="6">
                  <c:v>438</c:v>
                </c:pt>
                <c:pt idx="7">
                  <c:v>431</c:v>
                </c:pt>
                <c:pt idx="8">
                  <c:v>372</c:v>
                </c:pt>
                <c:pt idx="9">
                  <c:v>371</c:v>
                </c:pt>
                <c:pt idx="10">
                  <c:v>292</c:v>
                </c:pt>
                <c:pt idx="11">
                  <c:v>289</c:v>
                </c:pt>
                <c:pt idx="12">
                  <c:v>226</c:v>
                </c:pt>
                <c:pt idx="13">
                  <c:v>177</c:v>
                </c:pt>
                <c:pt idx="14">
                  <c:v>161</c:v>
                </c:pt>
                <c:pt idx="15">
                  <c:v>160</c:v>
                </c:pt>
                <c:pt idx="16">
                  <c:v>158</c:v>
                </c:pt>
                <c:pt idx="17">
                  <c:v>120</c:v>
                </c:pt>
                <c:pt idx="18">
                  <c:v>76</c:v>
                </c:pt>
                <c:pt idx="19">
                  <c:v>57</c:v>
                </c:pt>
                <c:pt idx="20">
                  <c:v>42</c:v>
                </c:pt>
                <c:pt idx="21">
                  <c:v>30</c:v>
                </c:pt>
                <c:pt idx="22">
                  <c:v>29</c:v>
                </c:pt>
                <c:pt idx="23">
                  <c:v>26</c:v>
                </c:pt>
                <c:pt idx="24">
                  <c:v>23</c:v>
                </c:pt>
                <c:pt idx="25">
                  <c:v>23</c:v>
                </c:pt>
                <c:pt idx="26">
                  <c:v>20</c:v>
                </c:pt>
                <c:pt idx="27">
                  <c:v>13</c:v>
                </c:pt>
                <c:pt idx="28">
                  <c:v>5</c:v>
                </c:pt>
                <c:pt idx="29">
                  <c:v>4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8472680"/>
        <c:axId val="478471504"/>
      </c:barChart>
      <c:catAx>
        <c:axId val="478472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8471504"/>
        <c:crosses val="autoZero"/>
        <c:auto val="1"/>
        <c:lblAlgn val="ctr"/>
        <c:lblOffset val="100"/>
        <c:noMultiLvlLbl val="0"/>
      </c:catAx>
      <c:valAx>
        <c:axId val="478471504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8472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Genormeerde tellingen 2024 (max = 100)</a:t>
            </a:r>
          </a:p>
        </c:rich>
      </c:tx>
      <c:layout>
        <c:manualLayout>
          <c:xMode val="edge"/>
          <c:yMode val="edge"/>
          <c:x val="0.34022750775594623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48278784666057"/>
          <c:y val="0.12203389830508475"/>
          <c:w val="0.80145937109863274"/>
          <c:h val="0.86101694915254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Waalre'!$BL$2</c:f>
              <c:strCache>
                <c:ptCount val="1"/>
                <c:pt idx="0">
                  <c:v>Vlindertuin Waalre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Waalre'!$BT$10:$BT$47</c:f>
              <c:strCache>
                <c:ptCount val="38"/>
                <c:pt idx="0">
                  <c:v>citroenvlinder</c:v>
                </c:pt>
                <c:pt idx="1">
                  <c:v>klein koolwitje</c:v>
                </c:pt>
                <c:pt idx="2">
                  <c:v>dagpauwoog</c:v>
                </c:pt>
                <c:pt idx="3">
                  <c:v>bont zandoogje</c:v>
                </c:pt>
                <c:pt idx="4">
                  <c:v>klein geaderd witje</c:v>
                </c:pt>
                <c:pt idx="5">
                  <c:v>atalanta</c:v>
                </c:pt>
                <c:pt idx="6">
                  <c:v>gehakkelde aurelia</c:v>
                </c:pt>
                <c:pt idx="7">
                  <c:v>oranje zandoogje</c:v>
                </c:pt>
                <c:pt idx="8">
                  <c:v>oranjetipje</c:v>
                </c:pt>
                <c:pt idx="9">
                  <c:v>bruin zandoogje</c:v>
                </c:pt>
                <c:pt idx="10">
                  <c:v>gamma-uil</c:v>
                </c:pt>
                <c:pt idx="11">
                  <c:v>boomblauwtje</c:v>
                </c:pt>
                <c:pt idx="12">
                  <c:v>groot dikkopje</c:v>
                </c:pt>
                <c:pt idx="13">
                  <c:v>eikenpage</c:v>
                </c:pt>
                <c:pt idx="14">
                  <c:v>koninginnenpage</c:v>
                </c:pt>
                <c:pt idx="15">
                  <c:v>groot koolwitje</c:v>
                </c:pt>
                <c:pt idx="16">
                  <c:v>distelvlinder</c:v>
                </c:pt>
                <c:pt idx="17">
                  <c:v>hooibeestje</c:v>
                </c:pt>
                <c:pt idx="18">
                  <c:v>icarusblauwtje</c:v>
                </c:pt>
                <c:pt idx="19">
                  <c:v>kleine parelmoervlinder</c:v>
                </c:pt>
                <c:pt idx="20">
                  <c:v>kleine vos</c:v>
                </c:pt>
                <c:pt idx="21">
                  <c:v>kleine vuurvlinder</c:v>
                </c:pt>
                <c:pt idx="22">
                  <c:v>landkaartje</c:v>
                </c:pt>
                <c:pt idx="23">
                  <c:v>scheefbloemwitje</c:v>
                </c:pt>
                <c:pt idx="24">
                  <c:v>witje onbekend</c:v>
                </c:pt>
                <c:pt idx="25">
                  <c:v>zwartsprietdikkopje</c:v>
                </c:pt>
                <c:pt idx="26">
                  <c:v>bruine daguil</c:v>
                </c:pt>
                <c:pt idx="27">
                  <c:v>buxusmot</c:v>
                </c:pt>
                <c:pt idx="28">
                  <c:v>kolibrievlinder</c:v>
                </c:pt>
                <c:pt idx="29">
                  <c:v>lieveling</c:v>
                </c:pt>
                <c:pt idx="30">
                  <c:v>metaalvlinder</c:v>
                </c:pt>
                <c:pt idx="31">
                  <c:v>phegeavlinder</c:v>
                </c:pt>
                <c:pt idx="32">
                  <c:v>sint-Jacobsvlinder</c:v>
                </c:pt>
                <c:pt idx="33">
                  <c:v>sint-Jansvlinder</c:v>
                </c:pt>
                <c:pt idx="34">
                  <c:v>bruin blauwtje</c:v>
                </c:pt>
                <c:pt idx="35">
                  <c:v>grote parelmoervlinder</c:v>
                </c:pt>
                <c:pt idx="36">
                  <c:v>keizersmantel</c:v>
                </c:pt>
                <c:pt idx="37">
                  <c:v>grote weerschijnvlinder</c:v>
                </c:pt>
              </c:strCache>
            </c:strRef>
          </c:cat>
          <c:val>
            <c:numRef>
              <c:f>'data Waalre'!$BY$10:$BY$47</c:f>
              <c:numCache>
                <c:formatCode>0</c:formatCode>
                <c:ptCount val="38"/>
                <c:pt idx="0">
                  <c:v>100</c:v>
                </c:pt>
                <c:pt idx="1">
                  <c:v>76.415094339622641</c:v>
                </c:pt>
                <c:pt idx="2">
                  <c:v>69.811320754716974</c:v>
                </c:pt>
                <c:pt idx="3">
                  <c:v>57.547169811320757</c:v>
                </c:pt>
                <c:pt idx="4">
                  <c:v>26.415094339622641</c:v>
                </c:pt>
                <c:pt idx="5">
                  <c:v>23.584905660377359</c:v>
                </c:pt>
                <c:pt idx="6">
                  <c:v>18.867924528301888</c:v>
                </c:pt>
                <c:pt idx="7">
                  <c:v>12.264150943396226</c:v>
                </c:pt>
                <c:pt idx="8">
                  <c:v>10.377358490566039</c:v>
                </c:pt>
                <c:pt idx="9">
                  <c:v>9.433962264150944</c:v>
                </c:pt>
                <c:pt idx="10">
                  <c:v>6.6037735849056602</c:v>
                </c:pt>
                <c:pt idx="11">
                  <c:v>5.6603773584905666</c:v>
                </c:pt>
                <c:pt idx="12">
                  <c:v>2.8301886792452833</c:v>
                </c:pt>
                <c:pt idx="13">
                  <c:v>1.8867924528301887</c:v>
                </c:pt>
                <c:pt idx="14">
                  <c:v>1.8867924528301887</c:v>
                </c:pt>
                <c:pt idx="15">
                  <c:v>0.94339622641509435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ser>
          <c:idx val="1"/>
          <c:order val="1"/>
          <c:tx>
            <c:strRef>
              <c:f>'data Waalre'!$BM$2</c:f>
              <c:strCache>
                <c:ptCount val="1"/>
                <c:pt idx="0">
                  <c:v>Vlinderstichting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Waalre'!$BT$10:$BT$47</c:f>
              <c:strCache>
                <c:ptCount val="38"/>
                <c:pt idx="0">
                  <c:v>citroenvlinder</c:v>
                </c:pt>
                <c:pt idx="1">
                  <c:v>klein koolwitje</c:v>
                </c:pt>
                <c:pt idx="2">
                  <c:v>dagpauwoog</c:v>
                </c:pt>
                <c:pt idx="3">
                  <c:v>bont zandoogje</c:v>
                </c:pt>
                <c:pt idx="4">
                  <c:v>klein geaderd witje</c:v>
                </c:pt>
                <c:pt idx="5">
                  <c:v>atalanta</c:v>
                </c:pt>
                <c:pt idx="6">
                  <c:v>gehakkelde aurelia</c:v>
                </c:pt>
                <c:pt idx="7">
                  <c:v>oranje zandoogje</c:v>
                </c:pt>
                <c:pt idx="8">
                  <c:v>oranjetipje</c:v>
                </c:pt>
                <c:pt idx="9">
                  <c:v>bruin zandoogje</c:v>
                </c:pt>
                <c:pt idx="10">
                  <c:v>gamma-uil</c:v>
                </c:pt>
                <c:pt idx="11">
                  <c:v>boomblauwtje</c:v>
                </c:pt>
                <c:pt idx="12">
                  <c:v>groot dikkopje</c:v>
                </c:pt>
                <c:pt idx="13">
                  <c:v>eikenpage</c:v>
                </c:pt>
                <c:pt idx="14">
                  <c:v>koninginnenpage</c:v>
                </c:pt>
                <c:pt idx="15">
                  <c:v>groot koolwitje</c:v>
                </c:pt>
                <c:pt idx="16">
                  <c:v>distelvlinder</c:v>
                </c:pt>
                <c:pt idx="17">
                  <c:v>hooibeestje</c:v>
                </c:pt>
                <c:pt idx="18">
                  <c:v>icarusblauwtje</c:v>
                </c:pt>
                <c:pt idx="19">
                  <c:v>kleine parelmoervlinder</c:v>
                </c:pt>
                <c:pt idx="20">
                  <c:v>kleine vos</c:v>
                </c:pt>
                <c:pt idx="21">
                  <c:v>kleine vuurvlinder</c:v>
                </c:pt>
                <c:pt idx="22">
                  <c:v>landkaartje</c:v>
                </c:pt>
                <c:pt idx="23">
                  <c:v>scheefbloemwitje</c:v>
                </c:pt>
                <c:pt idx="24">
                  <c:v>witje onbekend</c:v>
                </c:pt>
                <c:pt idx="25">
                  <c:v>zwartsprietdikkopje</c:v>
                </c:pt>
                <c:pt idx="26">
                  <c:v>bruine daguil</c:v>
                </c:pt>
                <c:pt idx="27">
                  <c:v>buxusmot</c:v>
                </c:pt>
                <c:pt idx="28">
                  <c:v>kolibrievlinder</c:v>
                </c:pt>
                <c:pt idx="29">
                  <c:v>lieveling</c:v>
                </c:pt>
                <c:pt idx="30">
                  <c:v>metaalvlinder</c:v>
                </c:pt>
                <c:pt idx="31">
                  <c:v>phegeavlinder</c:v>
                </c:pt>
                <c:pt idx="32">
                  <c:v>sint-Jacobsvlinder</c:v>
                </c:pt>
                <c:pt idx="33">
                  <c:v>sint-Jansvlinder</c:v>
                </c:pt>
                <c:pt idx="34">
                  <c:v>bruin blauwtje</c:v>
                </c:pt>
                <c:pt idx="35">
                  <c:v>grote parelmoervlinder</c:v>
                </c:pt>
                <c:pt idx="36">
                  <c:v>keizersmantel</c:v>
                </c:pt>
                <c:pt idx="37">
                  <c:v>grote weerschijnvlinder</c:v>
                </c:pt>
              </c:strCache>
            </c:strRef>
          </c:cat>
          <c:val>
            <c:numRef>
              <c:f>'data Waalre'!$BZ$10:$BZ$47</c:f>
              <c:numCache>
                <c:formatCode>0</c:formatCode>
                <c:ptCount val="38"/>
                <c:pt idx="0">
                  <c:v>17.571200108884277</c:v>
                </c:pt>
                <c:pt idx="1">
                  <c:v>60.391643131784001</c:v>
                </c:pt>
                <c:pt idx="2">
                  <c:v>39.931607063867439</c:v>
                </c:pt>
                <c:pt idx="3">
                  <c:v>51.563510156861412</c:v>
                </c:pt>
                <c:pt idx="4">
                  <c:v>40.675082513865732</c:v>
                </c:pt>
                <c:pt idx="5">
                  <c:v>26.04035523495185</c:v>
                </c:pt>
                <c:pt idx="6">
                  <c:v>3.3192691142944639</c:v>
                </c:pt>
                <c:pt idx="7">
                  <c:v>16.245874306713397</c:v>
                </c:pt>
                <c:pt idx="8">
                  <c:v>4.9797543298513052</c:v>
                </c:pt>
                <c:pt idx="9">
                  <c:v>100</c:v>
                </c:pt>
                <c:pt idx="10">
                  <c:v>0</c:v>
                </c:pt>
                <c:pt idx="11">
                  <c:v>3.0657729082309708</c:v>
                </c:pt>
                <c:pt idx="12">
                  <c:v>6.4513933784749398</c:v>
                </c:pt>
                <c:pt idx="13">
                  <c:v>0.87447684507809043</c:v>
                </c:pt>
                <c:pt idx="14">
                  <c:v>0.22457382013678587</c:v>
                </c:pt>
                <c:pt idx="15">
                  <c:v>17.729422573071556</c:v>
                </c:pt>
                <c:pt idx="16">
                  <c:v>0</c:v>
                </c:pt>
                <c:pt idx="17">
                  <c:v>46.328558304127391</c:v>
                </c:pt>
                <c:pt idx="18">
                  <c:v>13.90145972983089</c:v>
                </c:pt>
                <c:pt idx="19">
                  <c:v>3.3175677974752462</c:v>
                </c:pt>
                <c:pt idx="20">
                  <c:v>2.6251318520534896</c:v>
                </c:pt>
                <c:pt idx="21">
                  <c:v>9.7060124536391168</c:v>
                </c:pt>
                <c:pt idx="22">
                  <c:v>10.968389533498927</c:v>
                </c:pt>
                <c:pt idx="23">
                  <c:v>0.17353431556024362</c:v>
                </c:pt>
                <c:pt idx="24">
                  <c:v>0</c:v>
                </c:pt>
                <c:pt idx="25">
                  <c:v>7.7733165470073837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2.6336384361495799</c:v>
                </c:pt>
                <c:pt idx="35">
                  <c:v>1.8714485011398822E-2</c:v>
                </c:pt>
                <c:pt idx="36">
                  <c:v>0.4389397393582633</c:v>
                </c:pt>
                <c:pt idx="37">
                  <c:v>1.5311851372962672E-2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464448"/>
        <c:axId val="478473464"/>
      </c:barChart>
      <c:catAx>
        <c:axId val="4784644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8473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473464"/>
        <c:scaling>
          <c:orientation val="minMax"/>
          <c:max val="1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478464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01434840662285"/>
          <c:y val="0.62372881838574445"/>
          <c:w val="0.17577256499073843"/>
          <c:h val="0.104525210774992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6736043607276785"/>
          <c:y val="1.882352786178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9673354167031932E-2"/>
          <c:y val="0.11867205033836238"/>
          <c:w val="0.90529996513853106"/>
          <c:h val="0.76149157437154447"/>
        </c:manualLayout>
      </c:layout>
      <c:lineChart>
        <c:grouping val="standard"/>
        <c:varyColors val="0"/>
        <c:ser>
          <c:idx val="0"/>
          <c:order val="0"/>
          <c:tx>
            <c:strRef>
              <c:f>'overzicht VlSt'!$A$4</c:f>
              <c:strCache>
                <c:ptCount val="1"/>
                <c:pt idx="0">
                  <c:v>hooibeestje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'overzicht VlSt'!$B$7:$S$7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'overzicht VlSt'!$B$4:$S$4</c:f>
              <c:numCache>
                <c:formatCode>General</c:formatCode>
                <c:ptCount val="18"/>
                <c:pt idx="0">
                  <c:v>6344</c:v>
                </c:pt>
                <c:pt idx="1">
                  <c:v>5996</c:v>
                </c:pt>
                <c:pt idx="2">
                  <c:v>8364</c:v>
                </c:pt>
                <c:pt idx="3">
                  <c:v>9503</c:v>
                </c:pt>
                <c:pt idx="4">
                  <c:v>8797</c:v>
                </c:pt>
                <c:pt idx="5">
                  <c:v>7787</c:v>
                </c:pt>
                <c:pt idx="6">
                  <c:v>10404</c:v>
                </c:pt>
                <c:pt idx="7">
                  <c:v>7176</c:v>
                </c:pt>
                <c:pt idx="8">
                  <c:v>7892</c:v>
                </c:pt>
                <c:pt idx="9">
                  <c:v>11292</c:v>
                </c:pt>
                <c:pt idx="10">
                  <c:v>14204</c:v>
                </c:pt>
                <c:pt idx="11">
                  <c:v>10217</c:v>
                </c:pt>
                <c:pt idx="12">
                  <c:v>13716</c:v>
                </c:pt>
                <c:pt idx="13">
                  <c:v>25264</c:v>
                </c:pt>
                <c:pt idx="14">
                  <c:v>23921</c:v>
                </c:pt>
                <c:pt idx="15">
                  <c:v>15529</c:v>
                </c:pt>
                <c:pt idx="16">
                  <c:v>27563</c:v>
                </c:pt>
                <c:pt idx="17">
                  <c:v>27231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464840"/>
        <c:axId val="478476992"/>
      </c:lineChart>
      <c:catAx>
        <c:axId val="478464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jaar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8476992"/>
        <c:crosses val="autoZero"/>
        <c:auto val="1"/>
        <c:lblAlgn val="ctr"/>
        <c:lblOffset val="100"/>
        <c:noMultiLvlLbl val="0"/>
      </c:catAx>
      <c:valAx>
        <c:axId val="4784769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aantal waarnemingen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8464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KNMI!$T$473:$T$474</c:f>
              <c:numCache>
                <c:formatCode>0.000</c:formatCode>
                <c:ptCount val="2"/>
                <c:pt idx="0">
                  <c:v>-1.1916608241958868</c:v>
                </c:pt>
                <c:pt idx="1">
                  <c:v>1.1916608241958868</c:v>
                </c:pt>
              </c:numCache>
            </c:numRef>
          </c:xVal>
          <c:yVal>
            <c:numRef>
              <c:f>KNMI!$U$473:$U$474</c:f>
              <c:numCache>
                <c:formatCode>0.000</c:formatCode>
                <c:ptCount val="2"/>
                <c:pt idx="0">
                  <c:v>-0.8762829542309668</c:v>
                </c:pt>
                <c:pt idx="1">
                  <c:v>0.8762829542309668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477776"/>
        <c:axId val="478477384"/>
      </c:scatterChart>
      <c:valAx>
        <c:axId val="47847777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8477384"/>
        <c:crosses val="autoZero"/>
        <c:crossBetween val="midCat"/>
        <c:majorUnit val="5"/>
        <c:minorUnit val="5"/>
      </c:valAx>
      <c:valAx>
        <c:axId val="47847738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847777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KNMI!$T$481:$T$482</c:f>
              <c:numCache>
                <c:formatCode>0.000</c:formatCode>
                <c:ptCount val="2"/>
                <c:pt idx="0">
                  <c:v>-1.1235034185157198</c:v>
                </c:pt>
                <c:pt idx="1">
                  <c:v>1.1235034185157198</c:v>
                </c:pt>
              </c:numCache>
            </c:numRef>
          </c:xVal>
          <c:yVal>
            <c:numRef>
              <c:f>KNMI!$U$481:$U$482</c:f>
              <c:numCache>
                <c:formatCode>0.000</c:formatCode>
                <c:ptCount val="2"/>
                <c:pt idx="0">
                  <c:v>-1.4111414425750075</c:v>
                </c:pt>
                <c:pt idx="1">
                  <c:v>1.4111414425750075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475032"/>
        <c:axId val="478475816"/>
      </c:scatterChart>
      <c:valAx>
        <c:axId val="47847503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8475816"/>
        <c:crosses val="autoZero"/>
        <c:crossBetween val="midCat"/>
        <c:majorUnit val="5"/>
        <c:minorUnit val="5"/>
      </c:valAx>
      <c:valAx>
        <c:axId val="47847581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847503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KNMI!$W$473:$W$474</c:f>
              <c:numCache>
                <c:formatCode>0.000</c:formatCode>
                <c:ptCount val="2"/>
                <c:pt idx="0">
                  <c:v>-1.024580629720508</c:v>
                </c:pt>
                <c:pt idx="1">
                  <c:v>1.024580629720508</c:v>
                </c:pt>
              </c:numCache>
            </c:numRef>
          </c:xVal>
          <c:yVal>
            <c:numRef>
              <c:f>KNMI!$X$473:$X$474</c:f>
              <c:numCache>
                <c:formatCode>0.000</c:formatCode>
                <c:ptCount val="2"/>
                <c:pt idx="0">
                  <c:v>-0.59694432399264108</c:v>
                </c:pt>
                <c:pt idx="1">
                  <c:v>0.59694432399264108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467560"/>
        <c:axId val="473471872"/>
      </c:scatterChart>
      <c:valAx>
        <c:axId val="47346756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471872"/>
        <c:crosses val="autoZero"/>
        <c:crossBetween val="midCat"/>
        <c:majorUnit val="5"/>
        <c:minorUnit val="5"/>
      </c:valAx>
      <c:valAx>
        <c:axId val="47347187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46756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KNMI!$W$481:$W$482</c:f>
              <c:numCache>
                <c:formatCode>0.000</c:formatCode>
                <c:ptCount val="2"/>
                <c:pt idx="0">
                  <c:v>-0.91514365935434105</c:v>
                </c:pt>
                <c:pt idx="1">
                  <c:v>0.91514365935434105</c:v>
                </c:pt>
              </c:numCache>
            </c:numRef>
          </c:xVal>
          <c:yVal>
            <c:numRef>
              <c:f>KNMI!$X$481:$X$482</c:f>
              <c:numCache>
                <c:formatCode>0.000</c:formatCode>
                <c:ptCount val="2"/>
                <c:pt idx="0">
                  <c:v>-1.106698196195756</c:v>
                </c:pt>
                <c:pt idx="1">
                  <c:v>1.106698196195756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999464"/>
        <c:axId val="482004168"/>
      </c:scatterChart>
      <c:valAx>
        <c:axId val="48199946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2004168"/>
        <c:crosses val="autoZero"/>
        <c:crossBetween val="midCat"/>
        <c:majorUnit val="5"/>
        <c:minorUnit val="5"/>
      </c:valAx>
      <c:valAx>
        <c:axId val="48200416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199946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KNMI!$T$477:$T$478</c:f>
              <c:numCache>
                <c:formatCode>0.000</c:formatCode>
                <c:ptCount val="2"/>
                <c:pt idx="0">
                  <c:v>-1.3961619626989772</c:v>
                </c:pt>
                <c:pt idx="1">
                  <c:v>1.3961619626989772</c:v>
                </c:pt>
              </c:numCache>
            </c:numRef>
          </c:xVal>
          <c:yVal>
            <c:numRef>
              <c:f>KNMI!$U$477:$U$478</c:f>
              <c:numCache>
                <c:formatCode>0.000</c:formatCode>
                <c:ptCount val="2"/>
                <c:pt idx="0">
                  <c:v>-1.7307691882950851</c:v>
                </c:pt>
                <c:pt idx="1">
                  <c:v>1.7307691882950851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995544"/>
        <c:axId val="481995936"/>
      </c:scatterChart>
      <c:valAx>
        <c:axId val="48199554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1995936"/>
        <c:crosses val="autoZero"/>
        <c:crossBetween val="midCat"/>
        <c:majorUnit val="5"/>
        <c:minorUnit val="5"/>
      </c:valAx>
      <c:valAx>
        <c:axId val="48199593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199554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KNMI!$W$477:$W$478</c:f>
              <c:numCache>
                <c:formatCode>0.000</c:formatCode>
                <c:ptCount val="2"/>
                <c:pt idx="0">
                  <c:v>-1.1593011800062221</c:v>
                </c:pt>
                <c:pt idx="1">
                  <c:v>1.1593011800062221</c:v>
                </c:pt>
              </c:numCache>
            </c:numRef>
          </c:xVal>
          <c:yVal>
            <c:numRef>
              <c:f>KNMI!$X$477:$X$478</c:f>
              <c:numCache>
                <c:formatCode>0.000</c:formatCode>
                <c:ptCount val="2"/>
                <c:pt idx="0">
                  <c:v>-1.3782028994100894</c:v>
                </c:pt>
                <c:pt idx="1">
                  <c:v>1.3782028994100894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999072"/>
        <c:axId val="481996720"/>
      </c:scatterChart>
      <c:valAx>
        <c:axId val="48199907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1996720"/>
        <c:crosses val="autoZero"/>
        <c:crossBetween val="midCat"/>
        <c:majorUnit val="5"/>
        <c:minorUnit val="5"/>
      </c:valAx>
      <c:valAx>
        <c:axId val="48199672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8199907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vjtj!$S$102:$S$103</c:f>
              <c:numCache>
                <c:formatCode>0.000</c:formatCode>
                <c:ptCount val="2"/>
                <c:pt idx="0">
                  <c:v>-1.1235034185157198</c:v>
                </c:pt>
                <c:pt idx="1">
                  <c:v>1.1235034185157198</c:v>
                </c:pt>
              </c:numCache>
            </c:numRef>
          </c:xVal>
          <c:yVal>
            <c:numRef>
              <c:f>vjtj!$S$104:$S$105</c:f>
              <c:numCache>
                <c:formatCode>0.000</c:formatCode>
                <c:ptCount val="2"/>
                <c:pt idx="0">
                  <c:v>-1.4111414425750075</c:v>
                </c:pt>
                <c:pt idx="1">
                  <c:v>1.4111414425750075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965168"/>
        <c:axId val="473962032"/>
      </c:scatterChart>
      <c:valAx>
        <c:axId val="47396516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962032"/>
        <c:crosses val="autoZero"/>
        <c:crossBetween val="midCat"/>
        <c:majorUnit val="5"/>
        <c:minorUnit val="5"/>
      </c:valAx>
      <c:valAx>
        <c:axId val="47396203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7396516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7.bin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8.bin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pageSetup paperSize="9" orientation="landscape" horizontalDpi="4294967293" verticalDpi="1200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pageSetup paperSize="9" orientation="landscape" horizontalDpi="4294967293" verticalDpi="1200" r:id="rId1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pageSetup paperSize="9" orientation="landscape" horizontalDpi="4294967293" verticalDpi="1200" r:id="rId1"/>
  <headerFooter alignWithMargins="0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pageSetup paperSize="9" orientation="landscape" horizontalDpi="4294967293" verticalDpi="1200" r:id="rId1"/>
  <headerFooter alignWithMargins="0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horizontalDpi="4294967293" verticalDpi="1200" r:id="rId1"/>
  <headerFooter alignWithMargins="0">
    <oddHeader>&amp;A</oddHeader>
    <oddFooter>Page &amp;P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horizontalDpi="4294967293" verticalDpi="1200" r:id="rId1"/>
  <headerFooter alignWithMargins="0">
    <oddHeader>&amp;A</oddHeader>
    <oddFooter>Page &amp;P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pageSetup paperSize="9" orientation="landscape" horizontalDpi="4294967293" verticalDpi="1200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pageSetup paperSize="9" orientation="landscape" horizontalDpi="4294967293" verticalDpi="1200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4.jpg"/><Relationship Id="rId5" Type="http://schemas.openxmlformats.org/officeDocument/2006/relationships/image" Target="../media/image8.jpg"/><Relationship Id="rId4" Type="http://schemas.openxmlformats.org/officeDocument/2006/relationships/image" Target="../media/image7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image" Target="../media/image10.jpg"/><Relationship Id="rId1" Type="http://schemas.openxmlformats.org/officeDocument/2006/relationships/image" Target="../media/image9.jpg"/><Relationship Id="rId5" Type="http://schemas.openxmlformats.org/officeDocument/2006/relationships/image" Target="../media/image13.jpg"/><Relationship Id="rId4" Type="http://schemas.openxmlformats.org/officeDocument/2006/relationships/image" Target="../media/image1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openxmlformats.org/officeDocument/2006/relationships/image" Target="../media/image15.jpg"/><Relationship Id="rId1" Type="http://schemas.openxmlformats.org/officeDocument/2006/relationships/image" Target="../media/image14.jpg"/><Relationship Id="rId5" Type="http://schemas.openxmlformats.org/officeDocument/2006/relationships/image" Target="../media/image18.jpg"/><Relationship Id="rId4" Type="http://schemas.openxmlformats.org/officeDocument/2006/relationships/image" Target="../media/image17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g"/><Relationship Id="rId1" Type="http://schemas.openxmlformats.org/officeDocument/2006/relationships/image" Target="../media/image19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g"/><Relationship Id="rId2" Type="http://schemas.openxmlformats.org/officeDocument/2006/relationships/image" Target="../media/image22.jpg"/><Relationship Id="rId1" Type="http://schemas.openxmlformats.org/officeDocument/2006/relationships/image" Target="../media/image21.jpg"/><Relationship Id="rId6" Type="http://schemas.openxmlformats.org/officeDocument/2006/relationships/image" Target="../media/image26.jpg"/><Relationship Id="rId5" Type="http://schemas.openxmlformats.org/officeDocument/2006/relationships/image" Target="../media/image25.jpg"/><Relationship Id="rId4" Type="http://schemas.openxmlformats.org/officeDocument/2006/relationships/image" Target="../media/image24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g"/><Relationship Id="rId2" Type="http://schemas.openxmlformats.org/officeDocument/2006/relationships/image" Target="../media/image28.jpg"/><Relationship Id="rId1" Type="http://schemas.openxmlformats.org/officeDocument/2006/relationships/image" Target="../media/image27.jpg"/><Relationship Id="rId4" Type="http://schemas.openxmlformats.org/officeDocument/2006/relationships/image" Target="../media/image30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g"/><Relationship Id="rId2" Type="http://schemas.openxmlformats.org/officeDocument/2006/relationships/image" Target="../media/image32.jpg"/><Relationship Id="rId1" Type="http://schemas.openxmlformats.org/officeDocument/2006/relationships/image" Target="../media/image31.jpg"/><Relationship Id="rId6" Type="http://schemas.openxmlformats.org/officeDocument/2006/relationships/image" Target="../media/image36.jpeg"/><Relationship Id="rId5" Type="http://schemas.openxmlformats.org/officeDocument/2006/relationships/image" Target="../media/image35.jpg"/><Relationship Id="rId4" Type="http://schemas.openxmlformats.org/officeDocument/2006/relationships/image" Target="../media/image34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6.xml"/><Relationship Id="rId2" Type="http://schemas.openxmlformats.org/officeDocument/2006/relationships/chart" Target="../charts/chart85.xml"/><Relationship Id="rId1" Type="http://schemas.openxmlformats.org/officeDocument/2006/relationships/chart" Target="../charts/chart84.xml"/><Relationship Id="rId6" Type="http://schemas.openxmlformats.org/officeDocument/2006/relationships/chart" Target="../charts/chart89.xml"/><Relationship Id="rId5" Type="http://schemas.openxmlformats.org/officeDocument/2006/relationships/chart" Target="../charts/chart88.xml"/><Relationship Id="rId4" Type="http://schemas.openxmlformats.org/officeDocument/2006/relationships/chart" Target="../charts/chart8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13</xdr:row>
      <xdr:rowOff>200024</xdr:rowOff>
    </xdr:from>
    <xdr:to>
      <xdr:col>9</xdr:col>
      <xdr:colOff>1308600</xdr:colOff>
      <xdr:row>20</xdr:row>
      <xdr:rowOff>41774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13</xdr:row>
      <xdr:rowOff>200024</xdr:rowOff>
    </xdr:from>
    <xdr:to>
      <xdr:col>8</xdr:col>
      <xdr:colOff>1308600</xdr:colOff>
      <xdr:row>20</xdr:row>
      <xdr:rowOff>41774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219075</xdr:colOff>
      <xdr:row>38</xdr:row>
      <xdr:rowOff>0</xdr:rowOff>
    </xdr:from>
    <xdr:to>
      <xdr:col>9</xdr:col>
      <xdr:colOff>1299075</xdr:colOff>
      <xdr:row>44</xdr:row>
      <xdr:rowOff>41775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219075</xdr:colOff>
      <xdr:row>38</xdr:row>
      <xdr:rowOff>0</xdr:rowOff>
    </xdr:from>
    <xdr:to>
      <xdr:col>8</xdr:col>
      <xdr:colOff>1299075</xdr:colOff>
      <xdr:row>44</xdr:row>
      <xdr:rowOff>41775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219075</xdr:colOff>
      <xdr:row>13</xdr:row>
      <xdr:rowOff>200024</xdr:rowOff>
    </xdr:from>
    <xdr:to>
      <xdr:col>7</xdr:col>
      <xdr:colOff>1299075</xdr:colOff>
      <xdr:row>20</xdr:row>
      <xdr:rowOff>41774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219075</xdr:colOff>
      <xdr:row>38</xdr:row>
      <xdr:rowOff>0</xdr:rowOff>
    </xdr:from>
    <xdr:to>
      <xdr:col>7</xdr:col>
      <xdr:colOff>1299075</xdr:colOff>
      <xdr:row>44</xdr:row>
      <xdr:rowOff>41775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228600</xdr:colOff>
      <xdr:row>14</xdr:row>
      <xdr:rowOff>0</xdr:rowOff>
    </xdr:from>
    <xdr:to>
      <xdr:col>18</xdr:col>
      <xdr:colOff>1308600</xdr:colOff>
      <xdr:row>20</xdr:row>
      <xdr:rowOff>41775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228600</xdr:colOff>
      <xdr:row>13</xdr:row>
      <xdr:rowOff>190500</xdr:rowOff>
    </xdr:from>
    <xdr:to>
      <xdr:col>10</xdr:col>
      <xdr:colOff>1308600</xdr:colOff>
      <xdr:row>20</xdr:row>
      <xdr:rowOff>32250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228600</xdr:colOff>
      <xdr:row>38</xdr:row>
      <xdr:rowOff>9525</xdr:rowOff>
    </xdr:from>
    <xdr:to>
      <xdr:col>18</xdr:col>
      <xdr:colOff>1308600</xdr:colOff>
      <xdr:row>44</xdr:row>
      <xdr:rowOff>51300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228600</xdr:colOff>
      <xdr:row>38</xdr:row>
      <xdr:rowOff>0</xdr:rowOff>
    </xdr:from>
    <xdr:to>
      <xdr:col>10</xdr:col>
      <xdr:colOff>1308600</xdr:colOff>
      <xdr:row>44</xdr:row>
      <xdr:rowOff>41775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238125</xdr:colOff>
      <xdr:row>13</xdr:row>
      <xdr:rowOff>200024</xdr:rowOff>
    </xdr:from>
    <xdr:to>
      <xdr:col>11</xdr:col>
      <xdr:colOff>1318125</xdr:colOff>
      <xdr:row>20</xdr:row>
      <xdr:rowOff>41774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219075</xdr:colOff>
      <xdr:row>38</xdr:row>
      <xdr:rowOff>0</xdr:rowOff>
    </xdr:from>
    <xdr:to>
      <xdr:col>11</xdr:col>
      <xdr:colOff>1299075</xdr:colOff>
      <xdr:row>44</xdr:row>
      <xdr:rowOff>41775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219075</xdr:colOff>
      <xdr:row>25</xdr:row>
      <xdr:rowOff>200024</xdr:rowOff>
    </xdr:from>
    <xdr:to>
      <xdr:col>9</xdr:col>
      <xdr:colOff>1299075</xdr:colOff>
      <xdr:row>32</xdr:row>
      <xdr:rowOff>41774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219075</xdr:colOff>
      <xdr:row>25</xdr:row>
      <xdr:rowOff>200024</xdr:rowOff>
    </xdr:from>
    <xdr:to>
      <xdr:col>8</xdr:col>
      <xdr:colOff>1299075</xdr:colOff>
      <xdr:row>32</xdr:row>
      <xdr:rowOff>41774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219075</xdr:colOff>
      <xdr:row>25</xdr:row>
      <xdr:rowOff>190499</xdr:rowOff>
    </xdr:from>
    <xdr:to>
      <xdr:col>7</xdr:col>
      <xdr:colOff>1299075</xdr:colOff>
      <xdr:row>32</xdr:row>
      <xdr:rowOff>32249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18</xdr:col>
      <xdr:colOff>228600</xdr:colOff>
      <xdr:row>25</xdr:row>
      <xdr:rowOff>200024</xdr:rowOff>
    </xdr:from>
    <xdr:to>
      <xdr:col>18</xdr:col>
      <xdr:colOff>1308600</xdr:colOff>
      <xdr:row>32</xdr:row>
      <xdr:rowOff>41774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219075</xdr:colOff>
      <xdr:row>25</xdr:row>
      <xdr:rowOff>200024</xdr:rowOff>
    </xdr:from>
    <xdr:to>
      <xdr:col>10</xdr:col>
      <xdr:colOff>1299075</xdr:colOff>
      <xdr:row>32</xdr:row>
      <xdr:rowOff>41774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219075</xdr:colOff>
      <xdr:row>25</xdr:row>
      <xdr:rowOff>200024</xdr:rowOff>
    </xdr:from>
    <xdr:to>
      <xdr:col>11</xdr:col>
      <xdr:colOff>1299075</xdr:colOff>
      <xdr:row>32</xdr:row>
      <xdr:rowOff>41774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209550</xdr:colOff>
      <xdr:row>13</xdr:row>
      <xdr:rowOff>200024</xdr:rowOff>
    </xdr:from>
    <xdr:to>
      <xdr:col>12</xdr:col>
      <xdr:colOff>1289550</xdr:colOff>
      <xdr:row>20</xdr:row>
      <xdr:rowOff>41774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228600</xdr:colOff>
      <xdr:row>25</xdr:row>
      <xdr:rowOff>200024</xdr:rowOff>
    </xdr:from>
    <xdr:to>
      <xdr:col>12</xdr:col>
      <xdr:colOff>1308600</xdr:colOff>
      <xdr:row>32</xdr:row>
      <xdr:rowOff>41774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219075</xdr:colOff>
      <xdr:row>38</xdr:row>
      <xdr:rowOff>0</xdr:rowOff>
    </xdr:from>
    <xdr:to>
      <xdr:col>12</xdr:col>
      <xdr:colOff>1299075</xdr:colOff>
      <xdr:row>44</xdr:row>
      <xdr:rowOff>41775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219075</xdr:colOff>
      <xdr:row>14</xdr:row>
      <xdr:rowOff>0</xdr:rowOff>
    </xdr:from>
    <xdr:to>
      <xdr:col>6</xdr:col>
      <xdr:colOff>1299075</xdr:colOff>
      <xdr:row>20</xdr:row>
      <xdr:rowOff>41775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219075</xdr:colOff>
      <xdr:row>26</xdr:row>
      <xdr:rowOff>0</xdr:rowOff>
    </xdr:from>
    <xdr:to>
      <xdr:col>6</xdr:col>
      <xdr:colOff>1299075</xdr:colOff>
      <xdr:row>32</xdr:row>
      <xdr:rowOff>41775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219075</xdr:colOff>
      <xdr:row>38</xdr:row>
      <xdr:rowOff>0</xdr:rowOff>
    </xdr:from>
    <xdr:to>
      <xdr:col>6</xdr:col>
      <xdr:colOff>1299075</xdr:colOff>
      <xdr:row>44</xdr:row>
      <xdr:rowOff>41775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209550</xdr:colOff>
      <xdr:row>14</xdr:row>
      <xdr:rowOff>0</xdr:rowOff>
    </xdr:from>
    <xdr:to>
      <xdr:col>2</xdr:col>
      <xdr:colOff>1289550</xdr:colOff>
      <xdr:row>20</xdr:row>
      <xdr:rowOff>41775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219075</xdr:colOff>
      <xdr:row>26</xdr:row>
      <xdr:rowOff>0</xdr:rowOff>
    </xdr:from>
    <xdr:to>
      <xdr:col>2</xdr:col>
      <xdr:colOff>1299075</xdr:colOff>
      <xdr:row>32</xdr:row>
      <xdr:rowOff>41775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</xdr:col>
      <xdr:colOff>219075</xdr:colOff>
      <xdr:row>38</xdr:row>
      <xdr:rowOff>0</xdr:rowOff>
    </xdr:from>
    <xdr:to>
      <xdr:col>2</xdr:col>
      <xdr:colOff>1299075</xdr:colOff>
      <xdr:row>44</xdr:row>
      <xdr:rowOff>41775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209550</xdr:colOff>
      <xdr:row>14</xdr:row>
      <xdr:rowOff>0</xdr:rowOff>
    </xdr:from>
    <xdr:to>
      <xdr:col>1</xdr:col>
      <xdr:colOff>1289550</xdr:colOff>
      <xdr:row>20</xdr:row>
      <xdr:rowOff>41775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219075</xdr:colOff>
      <xdr:row>26</xdr:row>
      <xdr:rowOff>0</xdr:rowOff>
    </xdr:from>
    <xdr:to>
      <xdr:col>1</xdr:col>
      <xdr:colOff>1299075</xdr:colOff>
      <xdr:row>32</xdr:row>
      <xdr:rowOff>41775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219075</xdr:colOff>
      <xdr:row>38</xdr:row>
      <xdr:rowOff>0</xdr:rowOff>
    </xdr:from>
    <xdr:to>
      <xdr:col>1</xdr:col>
      <xdr:colOff>1299075</xdr:colOff>
      <xdr:row>44</xdr:row>
      <xdr:rowOff>41775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228600</xdr:colOff>
      <xdr:row>14</xdr:row>
      <xdr:rowOff>0</xdr:rowOff>
    </xdr:from>
    <xdr:to>
      <xdr:col>3</xdr:col>
      <xdr:colOff>1308600</xdr:colOff>
      <xdr:row>20</xdr:row>
      <xdr:rowOff>41775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</xdr:col>
      <xdr:colOff>228600</xdr:colOff>
      <xdr:row>26</xdr:row>
      <xdr:rowOff>0</xdr:rowOff>
    </xdr:from>
    <xdr:to>
      <xdr:col>3</xdr:col>
      <xdr:colOff>1308600</xdr:colOff>
      <xdr:row>32</xdr:row>
      <xdr:rowOff>41775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</xdr:col>
      <xdr:colOff>219075</xdr:colOff>
      <xdr:row>38</xdr:row>
      <xdr:rowOff>0</xdr:rowOff>
    </xdr:from>
    <xdr:to>
      <xdr:col>3</xdr:col>
      <xdr:colOff>1299075</xdr:colOff>
      <xdr:row>44</xdr:row>
      <xdr:rowOff>41775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228600</xdr:colOff>
      <xdr:row>14</xdr:row>
      <xdr:rowOff>0</xdr:rowOff>
    </xdr:from>
    <xdr:to>
      <xdr:col>4</xdr:col>
      <xdr:colOff>1308600</xdr:colOff>
      <xdr:row>20</xdr:row>
      <xdr:rowOff>41775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257175</xdr:colOff>
      <xdr:row>26</xdr:row>
      <xdr:rowOff>0</xdr:rowOff>
    </xdr:from>
    <xdr:to>
      <xdr:col>4</xdr:col>
      <xdr:colOff>1337175</xdr:colOff>
      <xdr:row>32</xdr:row>
      <xdr:rowOff>41775</xdr:rowOff>
    </xdr:to>
    <xdr:graphicFrame macro="">
      <xdr:nvGraphicFramePr>
        <xdr:cNvPr id="42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238125</xdr:colOff>
      <xdr:row>38</xdr:row>
      <xdr:rowOff>0</xdr:rowOff>
    </xdr:from>
    <xdr:to>
      <xdr:col>4</xdr:col>
      <xdr:colOff>1318125</xdr:colOff>
      <xdr:row>44</xdr:row>
      <xdr:rowOff>41775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19</xdr:col>
      <xdr:colOff>571500</xdr:colOff>
      <xdr:row>14</xdr:row>
      <xdr:rowOff>0</xdr:rowOff>
    </xdr:from>
    <xdr:to>
      <xdr:col>21</xdr:col>
      <xdr:colOff>22725</xdr:colOff>
      <xdr:row>20</xdr:row>
      <xdr:rowOff>41775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19</xdr:col>
      <xdr:colOff>571500</xdr:colOff>
      <xdr:row>26</xdr:row>
      <xdr:rowOff>0</xdr:rowOff>
    </xdr:from>
    <xdr:to>
      <xdr:col>21</xdr:col>
      <xdr:colOff>22725</xdr:colOff>
      <xdr:row>32</xdr:row>
      <xdr:rowOff>41775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19</xdr:col>
      <xdr:colOff>571500</xdr:colOff>
      <xdr:row>38</xdr:row>
      <xdr:rowOff>0</xdr:rowOff>
    </xdr:from>
    <xdr:to>
      <xdr:col>21</xdr:col>
      <xdr:colOff>22725</xdr:colOff>
      <xdr:row>44</xdr:row>
      <xdr:rowOff>41775</xdr:rowOff>
    </xdr:to>
    <xdr:graphicFrame macro="">
      <xdr:nvGraphicFramePr>
        <xdr:cNvPr id="4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219075</xdr:colOff>
      <xdr:row>14</xdr:row>
      <xdr:rowOff>0</xdr:rowOff>
    </xdr:from>
    <xdr:to>
      <xdr:col>5</xdr:col>
      <xdr:colOff>1299075</xdr:colOff>
      <xdr:row>20</xdr:row>
      <xdr:rowOff>41775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228600</xdr:colOff>
      <xdr:row>26</xdr:row>
      <xdr:rowOff>0</xdr:rowOff>
    </xdr:from>
    <xdr:to>
      <xdr:col>5</xdr:col>
      <xdr:colOff>1308600</xdr:colOff>
      <xdr:row>32</xdr:row>
      <xdr:rowOff>41775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228600</xdr:colOff>
      <xdr:row>38</xdr:row>
      <xdr:rowOff>0</xdr:rowOff>
    </xdr:from>
    <xdr:to>
      <xdr:col>5</xdr:col>
      <xdr:colOff>1308600</xdr:colOff>
      <xdr:row>44</xdr:row>
      <xdr:rowOff>41775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228600</xdr:colOff>
      <xdr:row>14</xdr:row>
      <xdr:rowOff>0</xdr:rowOff>
    </xdr:from>
    <xdr:to>
      <xdr:col>13</xdr:col>
      <xdr:colOff>1308600</xdr:colOff>
      <xdr:row>20</xdr:row>
      <xdr:rowOff>41775</xdr:rowOff>
    </xdr:to>
    <xdr:graphicFrame macro="">
      <xdr:nvGraphicFramePr>
        <xdr:cNvPr id="50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257175</xdr:colOff>
      <xdr:row>26</xdr:row>
      <xdr:rowOff>0</xdr:rowOff>
    </xdr:from>
    <xdr:to>
      <xdr:col>13</xdr:col>
      <xdr:colOff>1337175</xdr:colOff>
      <xdr:row>32</xdr:row>
      <xdr:rowOff>41775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228600</xdr:colOff>
      <xdr:row>38</xdr:row>
      <xdr:rowOff>0</xdr:rowOff>
    </xdr:from>
    <xdr:to>
      <xdr:col>13</xdr:col>
      <xdr:colOff>1308600</xdr:colOff>
      <xdr:row>44</xdr:row>
      <xdr:rowOff>41775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14</xdr:col>
      <xdr:colOff>219075</xdr:colOff>
      <xdr:row>14</xdr:row>
      <xdr:rowOff>0</xdr:rowOff>
    </xdr:from>
    <xdr:to>
      <xdr:col>14</xdr:col>
      <xdr:colOff>1299075</xdr:colOff>
      <xdr:row>20</xdr:row>
      <xdr:rowOff>41775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14</xdr:col>
      <xdr:colOff>219075</xdr:colOff>
      <xdr:row>26</xdr:row>
      <xdr:rowOff>0</xdr:rowOff>
    </xdr:from>
    <xdr:to>
      <xdr:col>14</xdr:col>
      <xdr:colOff>1299075</xdr:colOff>
      <xdr:row>32</xdr:row>
      <xdr:rowOff>41775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14</xdr:col>
      <xdr:colOff>228600</xdr:colOff>
      <xdr:row>37</xdr:row>
      <xdr:rowOff>190500</xdr:rowOff>
    </xdr:from>
    <xdr:to>
      <xdr:col>14</xdr:col>
      <xdr:colOff>1308600</xdr:colOff>
      <xdr:row>44</xdr:row>
      <xdr:rowOff>32250</xdr:rowOff>
    </xdr:to>
    <xdr:graphicFrame macro="">
      <xdr:nvGraphicFramePr>
        <xdr:cNvPr id="55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15</xdr:col>
      <xdr:colOff>238125</xdr:colOff>
      <xdr:row>13</xdr:row>
      <xdr:rowOff>190500</xdr:rowOff>
    </xdr:from>
    <xdr:to>
      <xdr:col>15</xdr:col>
      <xdr:colOff>1318125</xdr:colOff>
      <xdr:row>20</xdr:row>
      <xdr:rowOff>32250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15</xdr:col>
      <xdr:colOff>228600</xdr:colOff>
      <xdr:row>26</xdr:row>
      <xdr:rowOff>0</xdr:rowOff>
    </xdr:from>
    <xdr:to>
      <xdr:col>15</xdr:col>
      <xdr:colOff>1308600</xdr:colOff>
      <xdr:row>32</xdr:row>
      <xdr:rowOff>41775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15</xdr:col>
      <xdr:colOff>219075</xdr:colOff>
      <xdr:row>38</xdr:row>
      <xdr:rowOff>0</xdr:rowOff>
    </xdr:from>
    <xdr:to>
      <xdr:col>15</xdr:col>
      <xdr:colOff>1299075</xdr:colOff>
      <xdr:row>44</xdr:row>
      <xdr:rowOff>41775</xdr:rowOff>
    </xdr:to>
    <xdr:graphicFrame macro="">
      <xdr:nvGraphicFramePr>
        <xdr:cNvPr id="5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16</xdr:col>
      <xdr:colOff>276225</xdr:colOff>
      <xdr:row>14</xdr:row>
      <xdr:rowOff>0</xdr:rowOff>
    </xdr:from>
    <xdr:to>
      <xdr:col>16</xdr:col>
      <xdr:colOff>1356225</xdr:colOff>
      <xdr:row>20</xdr:row>
      <xdr:rowOff>41775</xdr:rowOff>
    </xdr:to>
    <xdr:graphicFrame macro="">
      <xdr:nvGraphicFramePr>
        <xdr:cNvPr id="59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16</xdr:col>
      <xdr:colOff>228600</xdr:colOff>
      <xdr:row>26</xdr:row>
      <xdr:rowOff>0</xdr:rowOff>
    </xdr:from>
    <xdr:to>
      <xdr:col>16</xdr:col>
      <xdr:colOff>1308600</xdr:colOff>
      <xdr:row>32</xdr:row>
      <xdr:rowOff>41775</xdr:rowOff>
    </xdr:to>
    <xdr:graphicFrame macro="">
      <xdr:nvGraphicFramePr>
        <xdr:cNvPr id="60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16</xdr:col>
      <xdr:colOff>228600</xdr:colOff>
      <xdr:row>38</xdr:row>
      <xdr:rowOff>0</xdr:rowOff>
    </xdr:from>
    <xdr:to>
      <xdr:col>16</xdr:col>
      <xdr:colOff>1308600</xdr:colOff>
      <xdr:row>44</xdr:row>
      <xdr:rowOff>41775</xdr:rowOff>
    </xdr:to>
    <xdr:graphicFrame macro="">
      <xdr:nvGraphicFramePr>
        <xdr:cNvPr id="61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17</xdr:col>
      <xdr:colOff>276225</xdr:colOff>
      <xdr:row>14</xdr:row>
      <xdr:rowOff>0</xdr:rowOff>
    </xdr:from>
    <xdr:to>
      <xdr:col>17</xdr:col>
      <xdr:colOff>1356225</xdr:colOff>
      <xdr:row>20</xdr:row>
      <xdr:rowOff>41775</xdr:rowOff>
    </xdr:to>
    <xdr:graphicFrame macro="">
      <xdr:nvGraphicFramePr>
        <xdr:cNvPr id="62" name="Chart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17</xdr:col>
      <xdr:colOff>228600</xdr:colOff>
      <xdr:row>26</xdr:row>
      <xdr:rowOff>0</xdr:rowOff>
    </xdr:from>
    <xdr:to>
      <xdr:col>17</xdr:col>
      <xdr:colOff>1308600</xdr:colOff>
      <xdr:row>32</xdr:row>
      <xdr:rowOff>41775</xdr:rowOff>
    </xdr:to>
    <xdr:graphicFrame macro="">
      <xdr:nvGraphicFramePr>
        <xdr:cNvPr id="63" name="Chart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17</xdr:col>
      <xdr:colOff>228600</xdr:colOff>
      <xdr:row>38</xdr:row>
      <xdr:rowOff>0</xdr:rowOff>
    </xdr:from>
    <xdr:to>
      <xdr:col>17</xdr:col>
      <xdr:colOff>1308600</xdr:colOff>
      <xdr:row>44</xdr:row>
      <xdr:rowOff>41775</xdr:rowOff>
    </xdr:to>
    <xdr:graphicFrame macro="">
      <xdr:nvGraphicFramePr>
        <xdr:cNvPr id="64" name="Chart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0.09487</cdr:x>
      <cdr:y>0.15192</cdr:y>
    </cdr:from>
    <cdr:to>
      <cdr:x>0.41221</cdr:x>
      <cdr:y>0.37396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1569" y="922101"/>
          <a:ext cx="2948697" cy="1347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NL" sz="1100"/>
        </a:p>
      </cdr:txBody>
    </cdr:sp>
  </cdr:relSizeAnchor>
  <cdr:relSizeAnchor xmlns:cdr="http://schemas.openxmlformats.org/drawingml/2006/chartDrawing">
    <cdr:from>
      <cdr:x>0.08049</cdr:x>
      <cdr:y>0.24411</cdr:y>
    </cdr:from>
    <cdr:to>
      <cdr:x>0.25247</cdr:x>
      <cdr:y>0.42138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47926" y="1481667"/>
          <a:ext cx="1598046" cy="10759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nl-NL" sz="1200" b="1"/>
            <a:t>Door de zachte winters </a:t>
          </a:r>
          <a:r>
            <a:rPr lang="nl-NL" sz="1200" b="1" baseline="0"/>
            <a:t>worden de vlinders in de lente eerder waargenomen</a:t>
          </a:r>
        </a:p>
      </cdr:txBody>
    </cdr:sp>
  </cdr:relSizeAnchor>
  <cdr:relSizeAnchor xmlns:cdr="http://schemas.openxmlformats.org/drawingml/2006/chartDrawing">
    <cdr:from>
      <cdr:x>0.16515</cdr:x>
      <cdr:y>0.3807</cdr:y>
    </cdr:from>
    <cdr:to>
      <cdr:x>0.16515</cdr:x>
      <cdr:y>0.53908</cdr:y>
    </cdr:to>
    <cdr:cxnSp macro="">
      <cdr:nvCxnSpPr>
        <cdr:cNvPr id="5" name="Straight Arrow Connector 4"/>
        <cdr:cNvCxnSpPr/>
      </cdr:nvCxnSpPr>
      <cdr:spPr>
        <a:xfrm xmlns:a="http://schemas.openxmlformats.org/drawingml/2006/main" flipH="1">
          <a:off x="1534583" y="2310694"/>
          <a:ext cx="1" cy="9613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0.58451</cdr:x>
      <cdr:y>0.7429</cdr:y>
    </cdr:from>
    <cdr:to>
      <cdr:x>0.87242</cdr:x>
      <cdr:y>0.87982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431277" y="4509176"/>
          <a:ext cx="2675241" cy="831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/>
            <a:t>Mogelijk door de langere droogteperiodes (minder voedsel voor de rupsen) worden er minder vlinders in de herfst</a:t>
          </a:r>
          <a:r>
            <a:rPr lang="nl-NL" sz="1200" b="1" baseline="0"/>
            <a:t> waargenomen</a:t>
          </a:r>
          <a:r>
            <a:rPr lang="nl-NL" sz="1200" b="1"/>
            <a:t> </a:t>
          </a:r>
        </a:p>
      </cdr:txBody>
    </cdr:sp>
  </cdr:relSizeAnchor>
  <cdr:relSizeAnchor xmlns:cdr="http://schemas.openxmlformats.org/drawingml/2006/chartDrawing">
    <cdr:from>
      <cdr:x>0.27699</cdr:x>
      <cdr:y>0.66613</cdr:y>
    </cdr:from>
    <cdr:to>
      <cdr:x>0.4133</cdr:x>
      <cdr:y>0.72454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573778" y="4043194"/>
          <a:ext cx="1266622" cy="354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/>
            <a:t>Juni-dip</a:t>
          </a:r>
        </a:p>
      </cdr:txBody>
    </cdr:sp>
  </cdr:relSizeAnchor>
  <cdr:relSizeAnchor xmlns:cdr="http://schemas.openxmlformats.org/drawingml/2006/chartDrawing">
    <cdr:from>
      <cdr:x>0.28167</cdr:x>
      <cdr:y>0.36146</cdr:y>
    </cdr:from>
    <cdr:to>
      <cdr:x>0.45365</cdr:x>
      <cdr:y>0.53007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617258" y="2193925"/>
          <a:ext cx="1598046" cy="1023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/>
            <a:t>In 2018 werden de vlinders veel eerder </a:t>
          </a:r>
          <a:r>
            <a:rPr lang="nl-NL" sz="1200" b="1" baseline="0"/>
            <a:t> waargenomen dan gebruikelijk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17121" cy="56187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7121" cy="56187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0.86546</cdr:x>
      <cdr:y>0.25327</cdr:y>
    </cdr:from>
    <cdr:to>
      <cdr:x>0.96507</cdr:x>
      <cdr:y>0.36592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046028" y="1537879"/>
          <a:ext cx="926054" cy="68403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0.89766</cdr:x>
      <cdr:y>0.4079</cdr:y>
    </cdr:from>
    <cdr:to>
      <cdr:x>0.98805</cdr:x>
      <cdr:y>0.50869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345401" y="2476845"/>
          <a:ext cx="840338" cy="61201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0.90166</cdr:x>
      <cdr:y>0.56293</cdr:y>
    </cdr:from>
    <cdr:to>
      <cdr:x>0.99407</cdr:x>
      <cdr:y>0.66339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382514" y="3418241"/>
          <a:ext cx="859117" cy="61001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0.88871</cdr:x>
      <cdr:y>0.7206</cdr:y>
    </cdr:from>
    <cdr:to>
      <cdr:x>0.97225</cdr:x>
      <cdr:y>0.82138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262173" y="4375643"/>
          <a:ext cx="776654" cy="6119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0.84995</cdr:x>
      <cdr:y>0.87255</cdr:y>
    </cdr:from>
    <cdr:to>
      <cdr:x>0.94883</cdr:x>
      <cdr:y>0.97334</cdr:y>
    </cdr:to>
    <cdr:pic>
      <cdr:nvPicPr>
        <cdr:cNvPr id="7" name="Picture 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01799" y="5298263"/>
          <a:ext cx="919267" cy="612016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0.82711</cdr:x>
      <cdr:y>0.88235</cdr:y>
    </cdr:from>
    <cdr:to>
      <cdr:x>0.91727</cdr:x>
      <cdr:y>0.98907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689431" y="5357799"/>
          <a:ext cx="838215" cy="64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0.88154</cdr:x>
      <cdr:y>0.69445</cdr:y>
    </cdr:from>
    <cdr:to>
      <cdr:x>0.96908</cdr:x>
      <cdr:y>0.80117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195469" y="4216825"/>
          <a:ext cx="813878" cy="64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0.90183</cdr:x>
      <cdr:y>0.32353</cdr:y>
    </cdr:from>
    <cdr:to>
      <cdr:x>0.99998</cdr:x>
      <cdr:y>0.43025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384099" y="1964549"/>
          <a:ext cx="912493" cy="64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0.91248</cdr:x>
      <cdr:y>0.5049</cdr:y>
    </cdr:from>
    <cdr:to>
      <cdr:x>0.99715</cdr:x>
      <cdr:y>0.61162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483153" y="3065847"/>
          <a:ext cx="787126" cy="64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0.86018</cdr:x>
      <cdr:y>0.12582</cdr:y>
    </cdr:from>
    <cdr:to>
      <cdr:x>0.96245</cdr:x>
      <cdr:y>0.23253</cdr:y>
    </cdr:to>
    <cdr:pic>
      <cdr:nvPicPr>
        <cdr:cNvPr id="7" name="Picture 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96933" y="763984"/>
          <a:ext cx="950784" cy="64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0.13341</cdr:x>
      <cdr:y>0.07843</cdr:y>
    </cdr:from>
    <cdr:to>
      <cdr:x>0.18037</cdr:x>
      <cdr:y>0.11764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240256" y="476256"/>
          <a:ext cx="436577" cy="238090"/>
        </a:xfrm>
        <a:prstGeom xmlns:a="http://schemas.openxmlformats.org/drawingml/2006/main" prst="rect">
          <a:avLst/>
        </a:prstGeom>
        <a:solidFill xmlns:a="http://schemas.openxmlformats.org/drawingml/2006/main">
          <a:srgbClr val="00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100" b="1"/>
            <a:t>256</a:t>
          </a:r>
        </a:p>
      </cdr:txBody>
    </cdr:sp>
  </cdr:relSizeAnchor>
  <cdr:relSizeAnchor xmlns:cdr="http://schemas.openxmlformats.org/drawingml/2006/chartDrawing">
    <cdr:from>
      <cdr:x>0.24452</cdr:x>
      <cdr:y>0.0917</cdr:y>
    </cdr:from>
    <cdr:to>
      <cdr:x>0.28709</cdr:x>
      <cdr:y>0.13072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2273299" y="556815"/>
          <a:ext cx="395685" cy="236935"/>
        </a:xfrm>
        <a:prstGeom xmlns:a="http://schemas.openxmlformats.org/drawingml/2006/main" prst="rect">
          <a:avLst/>
        </a:prstGeom>
        <a:solidFill xmlns:a="http://schemas.openxmlformats.org/drawingml/2006/main">
          <a:srgbClr val="FF66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 b="1">
              <a:solidFill>
                <a:schemeClr val="bg1"/>
              </a:solidFill>
            </a:rPr>
            <a:t>152</a:t>
          </a:r>
        </a:p>
      </cdr:txBody>
    </cdr:sp>
  </cdr:relSizeAnchor>
  <cdr:relSizeAnchor xmlns:cdr="http://schemas.openxmlformats.org/drawingml/2006/chartDrawing">
    <cdr:from>
      <cdr:x>0.1933</cdr:x>
      <cdr:y>0.13091</cdr:y>
    </cdr:from>
    <cdr:to>
      <cdr:x>0.23586</cdr:x>
      <cdr:y>0.1683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797050" y="794940"/>
          <a:ext cx="395685" cy="227013"/>
        </a:xfrm>
        <a:prstGeom xmlns:a="http://schemas.openxmlformats.org/drawingml/2006/main" prst="rect">
          <a:avLst/>
        </a:prstGeom>
        <a:solidFill xmlns:a="http://schemas.openxmlformats.org/drawingml/2006/main">
          <a:srgbClr val="FF6600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 b="1">
              <a:solidFill>
                <a:schemeClr val="bg1"/>
              </a:solidFill>
            </a:rPr>
            <a:t>128</a:t>
          </a:r>
        </a:p>
        <a:p xmlns:a="http://schemas.openxmlformats.org/drawingml/2006/main">
          <a:endParaRPr lang="nl-NL" sz="1100" b="1">
            <a:solidFill>
              <a:sysClr val="windowText" lastClr="000000"/>
            </a:solidFill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0.88794</cdr:x>
      <cdr:y>0.09314</cdr:y>
    </cdr:from>
    <cdr:to>
      <cdr:x>0.98568</cdr:x>
      <cdr:y>0.21171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255019" y="565577"/>
          <a:ext cx="908669" cy="71998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0.85486</cdr:x>
      <cdr:y>0.26633</cdr:y>
    </cdr:from>
    <cdr:to>
      <cdr:x>0.95695</cdr:x>
      <cdr:y>0.38491</cdr:y>
    </cdr:to>
    <cdr:pic>
      <cdr:nvPicPr>
        <cdr:cNvPr id="8" name="Picture 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47478" y="1617236"/>
          <a:ext cx="949110" cy="7200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0.87726</cdr:x>
      <cdr:y>0.46732</cdr:y>
    </cdr:from>
    <cdr:to>
      <cdr:x>0.98038</cdr:x>
      <cdr:y>0.58589</cdr:y>
    </cdr:to>
    <cdr:pic>
      <cdr:nvPicPr>
        <cdr:cNvPr id="9" name="Picture 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155708" y="2837674"/>
          <a:ext cx="958686" cy="71998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0.88838</cdr:x>
      <cdr:y>0.83403</cdr:y>
    </cdr:from>
    <cdr:to>
      <cdr:x>0.98232</cdr:x>
      <cdr:y>0.95261</cdr:y>
    </cdr:to>
    <cdr:pic>
      <cdr:nvPicPr>
        <cdr:cNvPr id="10" name="Picture 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259045" y="5064414"/>
          <a:ext cx="873341" cy="7200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0.85165</cdr:x>
      <cdr:y>0.62255</cdr:y>
    </cdr:from>
    <cdr:to>
      <cdr:x>0.96568</cdr:x>
      <cdr:y>0.7451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17656" y="3780234"/>
          <a:ext cx="1060048" cy="744140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0.84205</cdr:x>
      <cdr:y>0.65524</cdr:y>
    </cdr:from>
    <cdr:to>
      <cdr:x>0.98627</cdr:x>
      <cdr:y>0.8331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828360" y="3978740"/>
          <a:ext cx="1340784" cy="1080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0.85195</cdr:x>
      <cdr:y>0.37581</cdr:y>
    </cdr:from>
    <cdr:to>
      <cdr:x>0.98511</cdr:x>
      <cdr:y>0.52402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20389" y="2282014"/>
          <a:ext cx="1237962" cy="89995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0.82925</cdr:x>
      <cdr:y>0.0915</cdr:y>
    </cdr:from>
    <cdr:to>
      <cdr:x>0.89969</cdr:x>
      <cdr:y>0.21007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709391" y="555605"/>
          <a:ext cx="654866" cy="71998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0.82301</cdr:x>
      <cdr:y>0.87581</cdr:y>
    </cdr:from>
    <cdr:to>
      <cdr:x>0.91355</cdr:x>
      <cdr:y>0.98253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651394" y="5318101"/>
          <a:ext cx="841732" cy="64802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0.87405</cdr:x>
      <cdr:y>0.25149</cdr:y>
    </cdr:from>
    <cdr:to>
      <cdr:x>0.94551</cdr:x>
      <cdr:y>0.37007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125881" y="1527077"/>
          <a:ext cx="664349" cy="7200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0.8602</cdr:x>
      <cdr:y>0.72222</cdr:y>
    </cdr:from>
    <cdr:to>
      <cdr:x>0.95325</cdr:x>
      <cdr:y>0.82893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97066" y="4385480"/>
          <a:ext cx="865067" cy="6479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0.89825</cdr:x>
      <cdr:y>0.40524</cdr:y>
    </cdr:from>
    <cdr:to>
      <cdr:x>0.97095</cdr:x>
      <cdr:y>0.52288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350894" y="2460689"/>
          <a:ext cx="675877" cy="71433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0.89114</cdr:x>
      <cdr:y>0.55881</cdr:y>
    </cdr:from>
    <cdr:to>
      <cdr:x>0.96144</cdr:x>
      <cdr:y>0.67739</cdr:y>
    </cdr:to>
    <cdr:pic>
      <cdr:nvPicPr>
        <cdr:cNvPr id="7" name="Picture 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284775" y="3393215"/>
          <a:ext cx="653565" cy="720040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0.84633</cdr:x>
      <cdr:y>0.14869</cdr:y>
    </cdr:from>
    <cdr:to>
      <cdr:x>0.93723</cdr:x>
      <cdr:y>0.29691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868152" y="902877"/>
          <a:ext cx="845080" cy="900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0.88367</cdr:x>
      <cdr:y>0.35784</cdr:y>
    </cdr:from>
    <cdr:to>
      <cdr:x>0.96587</cdr:x>
      <cdr:y>0.50606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215276" y="2172897"/>
          <a:ext cx="764196" cy="900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0.90608</cdr:x>
      <cdr:y>0.57253</cdr:y>
    </cdr:from>
    <cdr:to>
      <cdr:x>0.99598</cdr:x>
      <cdr:y>0.72074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423647" y="3476490"/>
          <a:ext cx="835784" cy="900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0.84525</cdr:x>
      <cdr:y>0.79902</cdr:y>
    </cdr:from>
    <cdr:to>
      <cdr:x>0.96392</cdr:x>
      <cdr:y>0.91759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858076" y="4851777"/>
          <a:ext cx="1103338" cy="720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0.33121</cdr:x>
      <cdr:y>0.17234</cdr:y>
    </cdr:from>
    <cdr:to>
      <cdr:x>0.36643</cdr:x>
      <cdr:y>0.21319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084666" y="1048774"/>
          <a:ext cx="328015" cy="248589"/>
        </a:xfrm>
        <a:prstGeom xmlns:a="http://schemas.openxmlformats.org/drawingml/2006/main" prst="rect">
          <a:avLst/>
        </a:prstGeom>
        <a:solidFill xmlns:a="http://schemas.openxmlformats.org/drawingml/2006/main">
          <a:srgbClr val="000099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100" b="1">
              <a:solidFill>
                <a:schemeClr val="bg1"/>
              </a:solidFill>
            </a:rPr>
            <a:t>85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17121" cy="56187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0.85699</cdr:x>
      <cdr:y>0.27287</cdr:y>
    </cdr:from>
    <cdr:to>
      <cdr:x>0.97505</cdr:x>
      <cdr:y>0.37958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67284" y="1656923"/>
          <a:ext cx="1097580" cy="6479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0.85806</cdr:x>
      <cdr:y>0.43465</cdr:y>
    </cdr:from>
    <cdr:to>
      <cdr:x>0.94297</cdr:x>
      <cdr:y>0.55322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77207" y="2639263"/>
          <a:ext cx="789391" cy="71997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0.85578</cdr:x>
      <cdr:y>0.76153</cdr:y>
    </cdr:from>
    <cdr:to>
      <cdr:x>0.97195</cdr:x>
      <cdr:y>0.87027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8165919" y="4414284"/>
          <a:ext cx="660290" cy="108000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0.85591</cdr:x>
      <cdr:y>0.11106</cdr:y>
    </cdr:from>
    <cdr:to>
      <cdr:x>0.96436</cdr:x>
      <cdr:y>0.18931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57259" y="674378"/>
          <a:ext cx="1008238" cy="47514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0.85463</cdr:x>
      <cdr:y>0.60547</cdr:y>
    </cdr:from>
    <cdr:to>
      <cdr:x>0.97066</cdr:x>
      <cdr:y>0.73366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45283" y="3676498"/>
          <a:ext cx="1078708" cy="77839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0.28156</cdr:x>
      <cdr:y>0.07669</cdr:y>
    </cdr:from>
    <cdr:to>
      <cdr:x>0.31678</cdr:x>
      <cdr:y>0.11917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616227" y="465493"/>
          <a:ext cx="327262" cy="257839"/>
        </a:xfrm>
        <a:prstGeom xmlns:a="http://schemas.openxmlformats.org/drawingml/2006/main" prst="rect">
          <a:avLst/>
        </a:prstGeom>
        <a:solidFill xmlns:a="http://schemas.openxmlformats.org/drawingml/2006/main">
          <a:srgbClr val="9999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nl-NL" sz="1100" b="1">
              <a:solidFill>
                <a:schemeClr val="bg1"/>
              </a:solidFill>
            </a:rPr>
            <a:t>67</a:t>
          </a:r>
        </a:p>
      </cdr:txBody>
    </cdr:sp>
  </cdr:relSizeAnchor>
  <cdr:relSizeAnchor xmlns:cdr="http://schemas.openxmlformats.org/drawingml/2006/chartDrawing">
    <cdr:from>
      <cdr:x>0.85592</cdr:x>
      <cdr:y>0.92529</cdr:y>
    </cdr:from>
    <cdr:to>
      <cdr:x>0.93705</cdr:x>
      <cdr:y>1</cdr:y>
    </cdr:to>
    <cdr:pic>
      <cdr:nvPicPr>
        <cdr:cNvPr id="8" name="Picture 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57343" y="5618533"/>
          <a:ext cx="754253" cy="453655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217121" cy="56187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123825</xdr:rowOff>
    </xdr:from>
    <xdr:to>
      <xdr:col>0</xdr:col>
      <xdr:colOff>361950</xdr:colOff>
      <xdr:row>2</xdr:row>
      <xdr:rowOff>180975</xdr:rowOff>
    </xdr:to>
    <xdr:sp macro="" textlink="">
      <xdr:nvSpPr>
        <xdr:cNvPr id="2" name="Down Arrow 1"/>
        <xdr:cNvSpPr/>
      </xdr:nvSpPr>
      <xdr:spPr>
        <a:xfrm>
          <a:off x="200025" y="390525"/>
          <a:ext cx="161925" cy="24765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0.52295</cdr:x>
      <cdr:y>0.00837</cdr:y>
    </cdr:from>
    <cdr:to>
      <cdr:x>0.98292</cdr:x>
      <cdr:y>0.12438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61799" y="50799"/>
          <a:ext cx="4276248" cy="70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>
              <a:solidFill>
                <a:schemeClr val="bg1"/>
              </a:solidFill>
            </a:rPr>
            <a:t>Aantal</a:t>
          </a:r>
          <a:r>
            <a:rPr lang="nl-NL" sz="1200" baseline="0">
              <a:solidFill>
                <a:schemeClr val="bg1"/>
              </a:solidFill>
            </a:rPr>
            <a:t> waarnemingen in Nederland volgens de Vlinderstichting. </a:t>
          </a:r>
          <a:r>
            <a:rPr lang="nl-NL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Let op  : </a:t>
          </a:r>
          <a:r>
            <a:rPr lang="nl-NL" sz="1200" baseline="0">
              <a:solidFill>
                <a:schemeClr val="bg1"/>
              </a:solidFill>
            </a:rPr>
            <a:t>Het aantal is mede afhankelijk van het aantal locaties waarop geteld is, dat in de loop der jaren steeds meer toeneemt!</a:t>
          </a:r>
          <a:endParaRPr lang="nl-NL" sz="1200">
            <a:solidFill>
              <a:schemeClr val="bg1"/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471</xdr:row>
      <xdr:rowOff>0</xdr:rowOff>
    </xdr:from>
    <xdr:to>
      <xdr:col>6</xdr:col>
      <xdr:colOff>182625</xdr:colOff>
      <xdr:row>481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600075</xdr:colOff>
      <xdr:row>470</xdr:row>
      <xdr:rowOff>152400</xdr:rowOff>
    </xdr:from>
    <xdr:to>
      <xdr:col>16</xdr:col>
      <xdr:colOff>506475</xdr:colOff>
      <xdr:row>481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484</xdr:row>
      <xdr:rowOff>152400</xdr:rowOff>
    </xdr:from>
    <xdr:to>
      <xdr:col>6</xdr:col>
      <xdr:colOff>173100</xdr:colOff>
      <xdr:row>495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485</xdr:row>
      <xdr:rowOff>0</xdr:rowOff>
    </xdr:from>
    <xdr:to>
      <xdr:col>16</xdr:col>
      <xdr:colOff>514350</xdr:colOff>
      <xdr:row>495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470</xdr:row>
      <xdr:rowOff>152400</xdr:rowOff>
    </xdr:from>
    <xdr:to>
      <xdr:col>11</xdr:col>
      <xdr:colOff>516000</xdr:colOff>
      <xdr:row>481</xdr:row>
      <xdr:rowOff>9525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600075</xdr:colOff>
      <xdr:row>484</xdr:row>
      <xdr:rowOff>152400</xdr:rowOff>
    </xdr:from>
    <xdr:to>
      <xdr:col>11</xdr:col>
      <xdr:colOff>504825</xdr:colOff>
      <xdr:row>495</xdr:row>
      <xdr:rowOff>9525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0.61525</cdr:y>
    </cdr:from>
    <cdr:to>
      <cdr:x>0.05568</cdr:x>
      <cdr:y>0.67966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3457576"/>
          <a:ext cx="512885" cy="3619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0.49535</cdr:x>
      <cdr:y>0.84237</cdr:y>
    </cdr:from>
    <cdr:to>
      <cdr:x>0.93278</cdr:x>
      <cdr:y>0.84576</cdr:y>
    </cdr:to>
    <cdr:cxnSp macro="">
      <cdr:nvCxnSpPr>
        <cdr:cNvPr id="4" name="Straight Arrow Connector 3"/>
        <cdr:cNvCxnSpPr/>
      </cdr:nvCxnSpPr>
      <cdr:spPr>
        <a:xfrm xmlns:a="http://schemas.openxmlformats.org/drawingml/2006/main" flipV="1">
          <a:off x="4562475" y="4733925"/>
          <a:ext cx="4029075" cy="1905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0.67115</cdr:x>
      <cdr:y>0.79661</cdr:y>
    </cdr:from>
    <cdr:to>
      <cdr:x>0.76008</cdr:x>
      <cdr:y>0.84237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181725" y="4476750"/>
          <a:ext cx="8191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100"/>
            <a:t>telperiode</a:t>
          </a:r>
        </a:p>
      </cdr:txBody>
    </cdr:sp>
  </cdr:relSizeAnchor>
  <cdr:relSizeAnchor xmlns:cdr="http://schemas.openxmlformats.org/drawingml/2006/chartDrawing">
    <cdr:from>
      <cdr:x>0.26163</cdr:x>
      <cdr:y>0.19662</cdr:y>
    </cdr:from>
    <cdr:to>
      <cdr:x>0.50465</cdr:x>
      <cdr:y>0.30339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09806" y="1104928"/>
          <a:ext cx="2238379" cy="600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nl-NL" sz="1200" b="1">
              <a:latin typeface="+mj-lt"/>
            </a:rPr>
            <a:t>Vanaf 13 </a:t>
          </a:r>
          <a:r>
            <a:rPr lang="nl-NL" sz="1200" b="1"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°C mag</a:t>
          </a:r>
          <a:r>
            <a:rPr lang="nl-NL" sz="1200" b="1" baseline="0"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 er bij zonnig weer worden geteld</a:t>
          </a:r>
          <a:endParaRPr lang="nl-NL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0.38366</cdr:x>
      <cdr:y>0.27966</cdr:y>
    </cdr:from>
    <cdr:to>
      <cdr:x>0.38366</cdr:x>
      <cdr:y>0.40338</cdr:y>
    </cdr:to>
    <cdr:cxnSp macro="">
      <cdr:nvCxnSpPr>
        <cdr:cNvPr id="7" name="Straight Arrow Connector 6"/>
        <cdr:cNvCxnSpPr/>
      </cdr:nvCxnSpPr>
      <cdr:spPr>
        <a:xfrm xmlns:a="http://schemas.openxmlformats.org/drawingml/2006/main">
          <a:off x="3533754" y="1571647"/>
          <a:ext cx="0" cy="6952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0.50052</cdr:x>
      <cdr:y>0.00678</cdr:y>
    </cdr:from>
    <cdr:to>
      <cdr:x>0.93795</cdr:x>
      <cdr:y>0.09492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610101" y="38101"/>
          <a:ext cx="4029074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>
              <a:latin typeface="+mj-lt"/>
            </a:rPr>
            <a:t>temperatuur</a:t>
          </a:r>
        </a:p>
        <a:p xmlns:a="http://schemas.openxmlformats.org/drawingml/2006/main">
          <a:pPr algn="ctr"/>
          <a:r>
            <a:rPr lang="nl-NL" sz="1200" b="1">
              <a:latin typeface="+mj-lt"/>
            </a:rPr>
            <a:t>        gem             max       </a:t>
          </a:r>
          <a:r>
            <a:rPr lang="nl-NL" sz="1200" b="1" baseline="0">
              <a:latin typeface="+mj-lt"/>
            </a:rPr>
            <a:t>     min (10 cm boven de grond)</a:t>
          </a:r>
          <a:endParaRPr lang="nl-NL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0.54291</cdr:x>
      <cdr:y>0.06779</cdr:y>
    </cdr:from>
    <cdr:to>
      <cdr:x>0.56463</cdr:x>
      <cdr:y>0.06779</cdr:y>
    </cdr:to>
    <cdr:cxnSp macro="">
      <cdr:nvCxnSpPr>
        <cdr:cNvPr id="14" name="Straight Connector 13"/>
        <cdr:cNvCxnSpPr/>
      </cdr:nvCxnSpPr>
      <cdr:spPr>
        <a:xfrm xmlns:a="http://schemas.openxmlformats.org/drawingml/2006/main">
          <a:off x="5000601" y="380990"/>
          <a:ext cx="200056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0.62151</cdr:x>
      <cdr:y>0.0678</cdr:y>
    </cdr:from>
    <cdr:to>
      <cdr:x>0.64254</cdr:x>
      <cdr:y>0.06836</cdr:y>
    </cdr:to>
    <cdr:cxnSp macro="">
      <cdr:nvCxnSpPr>
        <cdr:cNvPr id="15" name="Straight Connector 14"/>
        <cdr:cNvCxnSpPr/>
      </cdr:nvCxnSpPr>
      <cdr:spPr>
        <a:xfrm xmlns:a="http://schemas.openxmlformats.org/drawingml/2006/main">
          <a:off x="5724519" y="381019"/>
          <a:ext cx="193701" cy="314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0.69011</cdr:x>
      <cdr:y>0.0678</cdr:y>
    </cdr:from>
    <cdr:to>
      <cdr:x>0.71251</cdr:x>
      <cdr:y>0.06836</cdr:y>
    </cdr:to>
    <cdr:cxnSp macro="">
      <cdr:nvCxnSpPr>
        <cdr:cNvPr id="16" name="Straight Connector 15"/>
        <cdr:cNvCxnSpPr/>
      </cdr:nvCxnSpPr>
      <cdr:spPr>
        <a:xfrm xmlns:a="http://schemas.openxmlformats.org/drawingml/2006/main" flipV="1">
          <a:off x="6356375" y="381019"/>
          <a:ext cx="206319" cy="314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3333FF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0.00034</cdr:x>
      <cdr:y>0.63277</cdr:y>
    </cdr:from>
    <cdr:to>
      <cdr:x>0.046</cdr:x>
      <cdr:y>0.70904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175" y="3556000"/>
          <a:ext cx="420472" cy="4286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0.49569</cdr:x>
      <cdr:y>0.84463</cdr:y>
    </cdr:from>
    <cdr:to>
      <cdr:x>0.93313</cdr:x>
      <cdr:y>0.84802</cdr:y>
    </cdr:to>
    <cdr:cxnSp macro="">
      <cdr:nvCxnSpPr>
        <cdr:cNvPr id="4" name="Straight Arrow Connector 3"/>
        <cdr:cNvCxnSpPr/>
      </cdr:nvCxnSpPr>
      <cdr:spPr>
        <a:xfrm xmlns:a="http://schemas.openxmlformats.org/drawingml/2006/main" flipV="1">
          <a:off x="4565650" y="4746625"/>
          <a:ext cx="4029075" cy="1905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0.66942</cdr:x>
      <cdr:y>0.79887</cdr:y>
    </cdr:from>
    <cdr:to>
      <cdr:x>0.75836</cdr:x>
      <cdr:y>0.84463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6165850" y="4489450"/>
          <a:ext cx="8191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/>
            <a:t>telperiode</a:t>
          </a:r>
        </a:p>
      </cdr:txBody>
    </cdr:sp>
  </cdr:relSizeAnchor>
  <cdr:relSizeAnchor xmlns:cdr="http://schemas.openxmlformats.org/drawingml/2006/chartDrawing">
    <cdr:from>
      <cdr:x>0.26405</cdr:x>
      <cdr:y>0.19718</cdr:y>
    </cdr:from>
    <cdr:to>
      <cdr:x>0.50707</cdr:x>
      <cdr:y>0.30395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432050" y="1108075"/>
          <a:ext cx="2238379" cy="600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>
              <a:latin typeface="+mj-lt"/>
            </a:rPr>
            <a:t>Vanaf 13 </a:t>
          </a:r>
          <a:r>
            <a:rPr lang="nl-NL" sz="1200" b="1"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°C mag</a:t>
          </a:r>
          <a:r>
            <a:rPr lang="nl-NL" sz="1200" b="1" baseline="0"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 er bij zonnig weer worden geteld</a:t>
          </a:r>
          <a:endParaRPr lang="nl-NL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0.38607</cdr:x>
      <cdr:y>0.27684</cdr:y>
    </cdr:from>
    <cdr:to>
      <cdr:x>0.38607</cdr:x>
      <cdr:y>0.40056</cdr:y>
    </cdr:to>
    <cdr:cxnSp macro="">
      <cdr:nvCxnSpPr>
        <cdr:cNvPr id="7" name="Straight Arrow Connector 6"/>
        <cdr:cNvCxnSpPr/>
      </cdr:nvCxnSpPr>
      <cdr:spPr>
        <a:xfrm xmlns:a="http://schemas.openxmlformats.org/drawingml/2006/main">
          <a:off x="3555998" y="1555744"/>
          <a:ext cx="0" cy="6952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0.50086</cdr:x>
      <cdr:y>0.00734</cdr:y>
    </cdr:from>
    <cdr:to>
      <cdr:x>0.93829</cdr:x>
      <cdr:y>0.09548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613275" y="41275"/>
          <a:ext cx="4029026" cy="495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>
              <a:latin typeface="+mj-lt"/>
            </a:rPr>
            <a:t>temperatuur</a:t>
          </a:r>
        </a:p>
        <a:p xmlns:a="http://schemas.openxmlformats.org/drawingml/2006/main">
          <a:pPr algn="ctr"/>
          <a:r>
            <a:rPr lang="nl-NL" sz="1200" b="1">
              <a:latin typeface="+mj-lt"/>
            </a:rPr>
            <a:t>        gem             max       </a:t>
          </a:r>
          <a:r>
            <a:rPr lang="nl-NL" sz="1200" b="1" baseline="0">
              <a:latin typeface="+mj-lt"/>
            </a:rPr>
            <a:t>     min (10 cm boven de grond)</a:t>
          </a:r>
          <a:endParaRPr lang="nl-NL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0.54188</cdr:x>
      <cdr:y>0.06835</cdr:y>
    </cdr:from>
    <cdr:to>
      <cdr:x>0.5636</cdr:x>
      <cdr:y>0.06835</cdr:y>
    </cdr:to>
    <cdr:cxnSp macro="">
      <cdr:nvCxnSpPr>
        <cdr:cNvPr id="9" name="Straight Connector 8"/>
        <cdr:cNvCxnSpPr/>
      </cdr:nvCxnSpPr>
      <cdr:spPr>
        <a:xfrm xmlns:a="http://schemas.openxmlformats.org/drawingml/2006/main">
          <a:off x="4991100" y="384119"/>
          <a:ext cx="200055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0.61875</cdr:x>
      <cdr:y>0.06667</cdr:y>
    </cdr:from>
    <cdr:to>
      <cdr:x>0.63978</cdr:x>
      <cdr:y>0.06723</cdr:y>
    </cdr:to>
    <cdr:cxnSp macro="">
      <cdr:nvCxnSpPr>
        <cdr:cNvPr id="10" name="Straight Connector 9"/>
        <cdr:cNvCxnSpPr/>
      </cdr:nvCxnSpPr>
      <cdr:spPr>
        <a:xfrm xmlns:a="http://schemas.openxmlformats.org/drawingml/2006/main">
          <a:off x="5699125" y="374650"/>
          <a:ext cx="193700" cy="314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0.69045</cdr:x>
      <cdr:y>0.06667</cdr:y>
    </cdr:from>
    <cdr:to>
      <cdr:x>0.71285</cdr:x>
      <cdr:y>0.06723</cdr:y>
    </cdr:to>
    <cdr:cxnSp macro="">
      <cdr:nvCxnSpPr>
        <cdr:cNvPr id="11" name="Straight Connector 10"/>
        <cdr:cNvCxnSpPr/>
      </cdr:nvCxnSpPr>
      <cdr:spPr>
        <a:xfrm xmlns:a="http://schemas.openxmlformats.org/drawingml/2006/main" flipV="1">
          <a:off x="6359552" y="374650"/>
          <a:ext cx="206319" cy="314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3333FF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417"/>
  <sheetViews>
    <sheetView tabSelected="1" workbookViewId="0">
      <pane xSplit="1" ySplit="8" topLeftCell="N9" activePane="bottomRight" state="frozen"/>
      <selection pane="topRight" activeCell="B1" sqref="B1"/>
      <selection pane="bottomLeft" activeCell="A9" sqref="A9"/>
      <selection pane="bottomRight" activeCell="S1" sqref="S1"/>
    </sheetView>
  </sheetViews>
  <sheetFormatPr defaultRowHeight="12.75" x14ac:dyDescent="0.2"/>
  <cols>
    <col min="1" max="1" width="31.42578125" bestFit="1" customWidth="1"/>
    <col min="2" max="19" width="22.7109375" customWidth="1"/>
    <col min="21" max="21" width="15.28515625" style="86" customWidth="1"/>
    <col min="22" max="22" width="16.7109375" customWidth="1"/>
  </cols>
  <sheetData>
    <row r="1" spans="1:23" ht="18" x14ac:dyDescent="0.25">
      <c r="A1" s="72" t="s">
        <v>48</v>
      </c>
      <c r="B1" s="60">
        <v>2007</v>
      </c>
      <c r="C1" s="60">
        <v>2008</v>
      </c>
      <c r="D1" s="60">
        <v>2009</v>
      </c>
      <c r="E1" s="60">
        <v>2010</v>
      </c>
      <c r="F1" s="60">
        <v>2011</v>
      </c>
      <c r="G1" s="60">
        <v>2012</v>
      </c>
      <c r="H1" s="60">
        <v>2013</v>
      </c>
      <c r="I1" s="60">
        <v>2014</v>
      </c>
      <c r="J1" s="60">
        <v>2015</v>
      </c>
      <c r="K1" s="60">
        <v>2016</v>
      </c>
      <c r="L1" s="60">
        <v>2017</v>
      </c>
      <c r="M1" s="60">
        <v>2018</v>
      </c>
      <c r="N1" s="60">
        <v>2019</v>
      </c>
      <c r="O1" s="60">
        <v>2020</v>
      </c>
      <c r="P1" s="60">
        <v>2021</v>
      </c>
      <c r="Q1" s="60">
        <v>2022</v>
      </c>
      <c r="R1" s="60">
        <v>2023</v>
      </c>
      <c r="S1" s="60">
        <v>2024</v>
      </c>
      <c r="U1" s="60" t="s">
        <v>126</v>
      </c>
    </row>
    <row r="2" spans="1:23" ht="15.75" x14ac:dyDescent="0.25">
      <c r="A2" s="74" t="s">
        <v>49</v>
      </c>
      <c r="B2" s="63">
        <v>41</v>
      </c>
      <c r="C2" s="63">
        <v>26</v>
      </c>
      <c r="D2" s="63">
        <v>45</v>
      </c>
      <c r="E2" s="63">
        <v>44</v>
      </c>
      <c r="F2" s="63">
        <v>43</v>
      </c>
      <c r="G2" s="63">
        <v>34</v>
      </c>
      <c r="H2" s="63">
        <v>46</v>
      </c>
      <c r="I2" s="63">
        <v>45</v>
      </c>
      <c r="J2" s="63">
        <v>36</v>
      </c>
      <c r="K2" s="64">
        <v>49</v>
      </c>
      <c r="L2" s="64">
        <v>44</v>
      </c>
      <c r="M2" s="64">
        <v>44</v>
      </c>
      <c r="N2" s="64">
        <v>33</v>
      </c>
      <c r="O2" s="64">
        <v>41</v>
      </c>
      <c r="P2" s="64">
        <v>45</v>
      </c>
      <c r="Q2" s="64">
        <v>43</v>
      </c>
      <c r="R2" s="64">
        <v>46</v>
      </c>
      <c r="S2" s="77">
        <f>'data Waalre'!B2</f>
        <v>48</v>
      </c>
      <c r="U2" s="68">
        <f>AVERAGE(B2:S2)</f>
        <v>41.833333333333336</v>
      </c>
    </row>
    <row r="3" spans="1:23" ht="15.75" x14ac:dyDescent="0.25">
      <c r="A3" s="74" t="s">
        <v>50</v>
      </c>
      <c r="B3" s="63">
        <v>366</v>
      </c>
      <c r="C3" s="63">
        <v>245</v>
      </c>
      <c r="D3" s="63">
        <v>839</v>
      </c>
      <c r="E3" s="63">
        <v>990</v>
      </c>
      <c r="F3" s="63">
        <v>583</v>
      </c>
      <c r="G3" s="63">
        <v>464</v>
      </c>
      <c r="H3" s="63">
        <v>772</v>
      </c>
      <c r="I3" s="63">
        <v>881</v>
      </c>
      <c r="J3" s="63">
        <v>414</v>
      </c>
      <c r="K3" s="64">
        <v>636</v>
      </c>
      <c r="L3" s="64">
        <v>578</v>
      </c>
      <c r="M3" s="64">
        <v>574</v>
      </c>
      <c r="N3" s="64">
        <v>415</v>
      </c>
      <c r="O3" s="64">
        <v>693</v>
      </c>
      <c r="P3" s="64">
        <v>630</v>
      </c>
      <c r="Q3" s="64">
        <v>326</v>
      </c>
      <c r="R3" s="64">
        <v>555</v>
      </c>
      <c r="S3" s="77">
        <f>'data Waalre'!B49</f>
        <v>447</v>
      </c>
      <c r="U3" s="68">
        <f t="shared" ref="U3:U4" si="0">AVERAGE(B3:S3)</f>
        <v>578.22222222222217</v>
      </c>
    </row>
    <row r="4" spans="1:23" ht="15.75" x14ac:dyDescent="0.25">
      <c r="A4" s="74" t="s">
        <v>51</v>
      </c>
      <c r="B4" s="63">
        <v>22</v>
      </c>
      <c r="C4" s="63">
        <v>20</v>
      </c>
      <c r="D4" s="63">
        <v>25</v>
      </c>
      <c r="E4" s="63">
        <v>25</v>
      </c>
      <c r="F4" s="63">
        <v>26</v>
      </c>
      <c r="G4" s="63">
        <v>22</v>
      </c>
      <c r="H4" s="63">
        <v>26</v>
      </c>
      <c r="I4" s="63">
        <v>24</v>
      </c>
      <c r="J4" s="63">
        <v>24</v>
      </c>
      <c r="K4" s="64">
        <v>22</v>
      </c>
      <c r="L4" s="64">
        <v>28</v>
      </c>
      <c r="M4" s="64">
        <v>24</v>
      </c>
      <c r="N4" s="64">
        <v>22</v>
      </c>
      <c r="O4" s="64">
        <v>25</v>
      </c>
      <c r="P4" s="64">
        <v>20</v>
      </c>
      <c r="Q4" s="64">
        <v>21</v>
      </c>
      <c r="R4" s="64">
        <v>26</v>
      </c>
      <c r="S4" s="77">
        <f>'data Waalre'!B51</f>
        <v>16</v>
      </c>
      <c r="U4" s="68">
        <f t="shared" si="0"/>
        <v>23.222222222222221</v>
      </c>
    </row>
    <row r="5" spans="1:23" ht="15.75" x14ac:dyDescent="0.25">
      <c r="A5" s="74" t="s">
        <v>52</v>
      </c>
      <c r="B5" s="63" t="s">
        <v>79</v>
      </c>
      <c r="C5" s="63" t="s">
        <v>81</v>
      </c>
      <c r="D5" s="63" t="s">
        <v>87</v>
      </c>
      <c r="E5" s="63" t="s">
        <v>79</v>
      </c>
      <c r="F5" s="63" t="s">
        <v>79</v>
      </c>
      <c r="G5" s="63" t="s">
        <v>81</v>
      </c>
      <c r="H5" s="63" t="s">
        <v>78</v>
      </c>
      <c r="I5" s="63" t="s">
        <v>79</v>
      </c>
      <c r="J5" s="63" t="s">
        <v>78</v>
      </c>
      <c r="K5" s="64" t="s">
        <v>78</v>
      </c>
      <c r="L5" s="64" t="s">
        <v>86</v>
      </c>
      <c r="M5" s="64" t="s">
        <v>78</v>
      </c>
      <c r="N5" s="64" t="s">
        <v>78</v>
      </c>
      <c r="O5" s="64" t="s">
        <v>79</v>
      </c>
      <c r="P5" s="64" t="s">
        <v>86</v>
      </c>
      <c r="Q5" s="64" t="s">
        <v>79</v>
      </c>
      <c r="R5" s="64" t="s">
        <v>78</v>
      </c>
      <c r="S5" s="77" t="str">
        <f>'data Waalre'!BT10</f>
        <v>citroenvlinder</v>
      </c>
      <c r="U5" s="64" t="str">
        <f>'data Waalre'!CZ10</f>
        <v>citroenvlinder</v>
      </c>
    </row>
    <row r="6" spans="1:23" ht="15.75" x14ac:dyDescent="0.25">
      <c r="A6" s="73"/>
      <c r="B6" s="63" t="s">
        <v>81</v>
      </c>
      <c r="C6" s="63" t="s">
        <v>79</v>
      </c>
      <c r="D6" s="63" t="s">
        <v>79</v>
      </c>
      <c r="E6" s="63" t="s">
        <v>81</v>
      </c>
      <c r="F6" s="63" t="s">
        <v>78</v>
      </c>
      <c r="G6" s="63" t="s">
        <v>79</v>
      </c>
      <c r="H6" s="63" t="s">
        <v>79</v>
      </c>
      <c r="I6" s="63" t="s">
        <v>78</v>
      </c>
      <c r="J6" s="63" t="s">
        <v>79</v>
      </c>
      <c r="K6" s="64" t="s">
        <v>79</v>
      </c>
      <c r="L6" s="64" t="s">
        <v>78</v>
      </c>
      <c r="M6" s="64" t="s">
        <v>79</v>
      </c>
      <c r="N6" s="64" t="s">
        <v>79</v>
      </c>
      <c r="O6" s="64" t="s">
        <v>78</v>
      </c>
      <c r="P6" s="64" t="s">
        <v>78</v>
      </c>
      <c r="Q6" s="64" t="s">
        <v>78</v>
      </c>
      <c r="R6" s="64" t="s">
        <v>79</v>
      </c>
      <c r="S6" s="77" t="str">
        <f>'data Waalre'!BT11</f>
        <v>klein koolwitje</v>
      </c>
      <c r="U6" s="64" t="str">
        <f>'data Waalre'!CZ11</f>
        <v>klein koolwitje</v>
      </c>
    </row>
    <row r="7" spans="1:23" ht="15.75" x14ac:dyDescent="0.25">
      <c r="A7" s="73"/>
      <c r="B7" s="63" t="s">
        <v>86</v>
      </c>
      <c r="C7" s="63" t="s">
        <v>88</v>
      </c>
      <c r="D7" s="63" t="s">
        <v>81</v>
      </c>
      <c r="E7" s="63" t="s">
        <v>88</v>
      </c>
      <c r="F7" s="63" t="s">
        <v>86</v>
      </c>
      <c r="G7" s="63" t="s">
        <v>88</v>
      </c>
      <c r="H7" s="63" t="s">
        <v>80</v>
      </c>
      <c r="I7" s="63" t="s">
        <v>81</v>
      </c>
      <c r="J7" s="63" t="s">
        <v>82</v>
      </c>
      <c r="K7" s="64" t="s">
        <v>90</v>
      </c>
      <c r="L7" s="64" t="s">
        <v>79</v>
      </c>
      <c r="M7" s="64" t="s">
        <v>90</v>
      </c>
      <c r="N7" s="64" t="s">
        <v>85</v>
      </c>
      <c r="O7" s="64" t="s">
        <v>86</v>
      </c>
      <c r="P7" s="64" t="s">
        <v>79</v>
      </c>
      <c r="Q7" s="64" t="s">
        <v>86</v>
      </c>
      <c r="R7" s="64" t="s">
        <v>81</v>
      </c>
      <c r="S7" s="77" t="str">
        <f>'data Waalre'!BT12</f>
        <v>dagpauwoog</v>
      </c>
      <c r="U7" s="64" t="str">
        <f>'data Waalre'!CZ12</f>
        <v>atalanta</v>
      </c>
    </row>
    <row r="8" spans="1:23" ht="15.75" x14ac:dyDescent="0.25">
      <c r="A8" s="76" t="s">
        <v>120</v>
      </c>
      <c r="B8" s="63"/>
      <c r="C8" s="63"/>
      <c r="D8" s="63"/>
      <c r="E8" s="63"/>
      <c r="F8" s="63"/>
      <c r="G8" s="63"/>
      <c r="H8" s="63"/>
      <c r="I8" s="63"/>
      <c r="J8" s="63"/>
      <c r="K8" s="64"/>
      <c r="L8" s="64"/>
      <c r="M8" s="64"/>
      <c r="N8" s="64"/>
      <c r="O8" s="64"/>
      <c r="P8" s="64"/>
      <c r="Q8" s="64"/>
      <c r="R8" s="64"/>
      <c r="S8" s="77"/>
      <c r="U8" s="52"/>
    </row>
    <row r="9" spans="1:23" ht="15.75" x14ac:dyDescent="0.25">
      <c r="A9" s="75" t="s">
        <v>76</v>
      </c>
      <c r="B9" s="69"/>
      <c r="C9" s="69"/>
      <c r="D9" s="69"/>
      <c r="E9" s="69"/>
      <c r="F9" s="69"/>
      <c r="G9" s="69"/>
      <c r="H9" s="69"/>
      <c r="I9" s="69"/>
      <c r="J9" s="69"/>
      <c r="K9" s="70"/>
      <c r="L9" s="70"/>
      <c r="M9" s="70"/>
      <c r="N9" s="70"/>
      <c r="O9" s="70"/>
      <c r="P9" s="70"/>
      <c r="Q9" s="70"/>
      <c r="R9" s="70"/>
      <c r="S9" s="78"/>
      <c r="U9" s="70"/>
      <c r="V9" s="41"/>
    </row>
    <row r="10" spans="1:23" ht="15.75" x14ac:dyDescent="0.25">
      <c r="A10" s="73" t="s">
        <v>112</v>
      </c>
      <c r="B10" s="65">
        <v>15.607650273224039</v>
      </c>
      <c r="C10" s="65">
        <v>15.190710382513664</v>
      </c>
      <c r="D10" s="65">
        <v>15.918032786885249</v>
      </c>
      <c r="E10" s="65">
        <v>14.975409836065571</v>
      </c>
      <c r="F10" s="65">
        <v>16.327322404371589</v>
      </c>
      <c r="G10" s="65">
        <v>14.918032786885245</v>
      </c>
      <c r="H10" s="65">
        <v>14.971584699453558</v>
      </c>
      <c r="I10" s="65">
        <v>15.73661202185793</v>
      </c>
      <c r="J10" s="65">
        <v>15.225683060109283</v>
      </c>
      <c r="K10" s="66">
        <v>16.055737704918041</v>
      </c>
      <c r="L10" s="66">
        <v>15.61912568306011</v>
      </c>
      <c r="M10" s="66">
        <v>17.366666666666667</v>
      </c>
      <c r="N10" s="66">
        <v>15.98743169398908</v>
      </c>
      <c r="O10" s="66">
        <v>16.322404371584692</v>
      </c>
      <c r="P10" s="66">
        <v>14.820218579234982</v>
      </c>
      <c r="Q10" s="66">
        <v>16.316393442622939</v>
      </c>
      <c r="R10" s="66">
        <v>16.473770491803286</v>
      </c>
      <c r="S10" s="79">
        <f>KNMI!G468</f>
        <v>16.308743169398905</v>
      </c>
      <c r="U10" s="66">
        <f>AVERAGE(B10:S10)</f>
        <v>15.785640558591378</v>
      </c>
      <c r="V10" s="41"/>
      <c r="W10" s="41"/>
    </row>
    <row r="11" spans="1:23" ht="15.75" x14ac:dyDescent="0.25">
      <c r="A11" s="73" t="s">
        <v>115</v>
      </c>
      <c r="B11" s="67">
        <v>1140.1000000000001</v>
      </c>
      <c r="C11" s="67">
        <v>1114.6000000000001</v>
      </c>
      <c r="D11" s="67">
        <v>1297.8999999999996</v>
      </c>
      <c r="E11" s="67">
        <v>1249.0999999999995</v>
      </c>
      <c r="F11" s="67">
        <v>1179.4000000000001</v>
      </c>
      <c r="G11" s="67">
        <v>1135.0000000000007</v>
      </c>
      <c r="H11" s="67">
        <v>1171</v>
      </c>
      <c r="I11" s="67">
        <v>1147</v>
      </c>
      <c r="J11" s="67">
        <v>1303</v>
      </c>
      <c r="K11" s="68">
        <v>1220</v>
      </c>
      <c r="L11" s="68">
        <v>1176.5000000000002</v>
      </c>
      <c r="M11" s="68">
        <v>1426.3000000000004</v>
      </c>
      <c r="N11" s="68">
        <v>1355.3000000000009</v>
      </c>
      <c r="O11" s="68">
        <v>1477.6999999999996</v>
      </c>
      <c r="P11" s="68">
        <v>1196.7000000000003</v>
      </c>
      <c r="Q11" s="68">
        <v>1440.4000000000008</v>
      </c>
      <c r="R11" s="68">
        <v>1372.4000000000003</v>
      </c>
      <c r="S11" s="80">
        <f>KNMI!K464</f>
        <v>1159.4999999999998</v>
      </c>
      <c r="U11" s="68">
        <f>AVERAGE(B11:S11)</f>
        <v>1253.4388888888891</v>
      </c>
      <c r="V11" s="41"/>
      <c r="W11" s="41"/>
    </row>
    <row r="12" spans="1:23" ht="15.75" x14ac:dyDescent="0.25">
      <c r="A12" s="73" t="s">
        <v>113</v>
      </c>
      <c r="B12" s="67">
        <v>430.90000000000032</v>
      </c>
      <c r="C12" s="67">
        <v>376.90000000000003</v>
      </c>
      <c r="D12" s="67">
        <v>279.30000000000018</v>
      </c>
      <c r="E12" s="67">
        <v>367.99999999999994</v>
      </c>
      <c r="F12" s="67">
        <v>365.50000000000011</v>
      </c>
      <c r="G12" s="67">
        <v>471.60000000000008</v>
      </c>
      <c r="H12" s="67">
        <v>324.60000000000002</v>
      </c>
      <c r="I12" s="67">
        <v>501.30000000000007</v>
      </c>
      <c r="J12" s="67">
        <v>323.49999999999994</v>
      </c>
      <c r="K12" s="68">
        <v>439.6</v>
      </c>
      <c r="L12" s="68">
        <v>329.89999999999986</v>
      </c>
      <c r="M12" s="68">
        <v>262.30000000000007</v>
      </c>
      <c r="N12" s="68">
        <v>257.2</v>
      </c>
      <c r="O12" s="68">
        <v>257.8</v>
      </c>
      <c r="P12" s="68">
        <v>418.50000000000011</v>
      </c>
      <c r="Q12" s="68">
        <v>299.60000000000002</v>
      </c>
      <c r="R12" s="68">
        <v>488.40000000000003</v>
      </c>
      <c r="S12" s="80">
        <f>KNMI!L464</f>
        <v>600.70000000000039</v>
      </c>
      <c r="U12" s="68">
        <f>AVERAGE(B12:S12)</f>
        <v>377.53333333333342</v>
      </c>
      <c r="V12" s="41"/>
      <c r="W12" s="41"/>
    </row>
    <row r="13" spans="1:23" ht="15.75" x14ac:dyDescent="0.25">
      <c r="A13" s="73" t="s">
        <v>114</v>
      </c>
      <c r="B13" s="65">
        <v>3.6131147540983597</v>
      </c>
      <c r="C13" s="65">
        <v>3.5355191256830594</v>
      </c>
      <c r="D13" s="65">
        <v>3.3765027322404384</v>
      </c>
      <c r="E13" s="65">
        <v>3.3071038251366129</v>
      </c>
      <c r="F13" s="65">
        <v>3.5535519125683068</v>
      </c>
      <c r="G13" s="65">
        <v>3.4267759562841511</v>
      </c>
      <c r="H13" s="65">
        <v>3.4972677595628423</v>
      </c>
      <c r="I13" s="65">
        <v>3.0557377049180316</v>
      </c>
      <c r="J13" s="65">
        <v>3.612568306010929</v>
      </c>
      <c r="K13" s="66">
        <v>3.2797814207650271</v>
      </c>
      <c r="L13" s="66">
        <v>3.2382513661202164</v>
      </c>
      <c r="M13" s="66">
        <v>3.1846994535519153</v>
      </c>
      <c r="N13" s="66">
        <v>3.3437158469945341</v>
      </c>
      <c r="O13" s="66">
        <v>3.3584699453551918</v>
      </c>
      <c r="P13" s="66">
        <v>3.2863387978142087</v>
      </c>
      <c r="Q13" s="66">
        <v>3.1459016393442631</v>
      </c>
      <c r="R13" s="66">
        <v>3.3825683060109299</v>
      </c>
      <c r="S13" s="79">
        <f>KNMI!J468</f>
        <v>3.2420765027322402</v>
      </c>
      <c r="U13" s="66">
        <f>AVERAGE(B13:S13)</f>
        <v>3.3577747419550699</v>
      </c>
      <c r="V13" s="41"/>
    </row>
    <row r="14" spans="1:23" ht="15.75" x14ac:dyDescent="0.25">
      <c r="A14" s="73" t="s">
        <v>140</v>
      </c>
      <c r="B14" s="67">
        <v>84</v>
      </c>
      <c r="C14" s="67">
        <v>76</v>
      </c>
      <c r="D14" s="67">
        <v>107</v>
      </c>
      <c r="E14" s="67">
        <v>80</v>
      </c>
      <c r="F14" s="67">
        <v>84</v>
      </c>
      <c r="G14" s="67">
        <v>76</v>
      </c>
      <c r="H14" s="67">
        <v>80</v>
      </c>
      <c r="I14" s="67">
        <v>93</v>
      </c>
      <c r="J14" s="67">
        <v>79</v>
      </c>
      <c r="K14" s="68">
        <v>94</v>
      </c>
      <c r="L14" s="68">
        <v>84</v>
      </c>
      <c r="M14" s="68">
        <v>114</v>
      </c>
      <c r="N14" s="68">
        <v>104</v>
      </c>
      <c r="O14" s="68">
        <v>110</v>
      </c>
      <c r="P14" s="68">
        <v>79</v>
      </c>
      <c r="Q14" s="68">
        <v>111</v>
      </c>
      <c r="R14" s="68">
        <v>94</v>
      </c>
      <c r="S14" s="80">
        <f>KNMI!M464</f>
        <v>85</v>
      </c>
      <c r="U14" s="68">
        <f>AVERAGE(B14:S14)</f>
        <v>90.777777777777771</v>
      </c>
    </row>
    <row r="15" spans="1:23" ht="15.75" customHeight="1" x14ac:dyDescent="0.25">
      <c r="A15" s="73" t="s">
        <v>77</v>
      </c>
      <c r="B15" s="37"/>
      <c r="C15" s="37"/>
      <c r="D15" s="37"/>
      <c r="E15" s="37"/>
      <c r="F15" s="37"/>
      <c r="G15" s="37"/>
      <c r="H15" s="37"/>
      <c r="I15" s="37"/>
      <c r="J15" s="37"/>
      <c r="K15" s="62"/>
      <c r="L15" s="62"/>
      <c r="M15" s="62"/>
      <c r="N15" s="62"/>
      <c r="O15" s="62"/>
      <c r="P15" s="62"/>
      <c r="Q15" s="62"/>
      <c r="R15" s="62"/>
      <c r="S15" s="58"/>
      <c r="U15" s="62"/>
    </row>
    <row r="16" spans="1:23" x14ac:dyDescent="0.2">
      <c r="A16" s="59"/>
      <c r="K16" s="52"/>
      <c r="L16" s="52"/>
      <c r="M16" s="52"/>
      <c r="N16" s="52"/>
      <c r="O16" s="52"/>
      <c r="P16" s="52"/>
      <c r="Q16" s="52"/>
      <c r="R16" s="52"/>
      <c r="S16" s="59"/>
      <c r="U16" s="52"/>
    </row>
    <row r="17" spans="1:21" x14ac:dyDescent="0.2">
      <c r="A17" s="59"/>
      <c r="K17" s="52"/>
      <c r="L17" s="52"/>
      <c r="M17" s="52"/>
      <c r="N17" s="52"/>
      <c r="O17" s="52"/>
      <c r="P17" s="52"/>
      <c r="Q17" s="52"/>
      <c r="R17" s="52"/>
      <c r="S17" s="59"/>
      <c r="U17" s="52"/>
    </row>
    <row r="18" spans="1:21" x14ac:dyDescent="0.2">
      <c r="A18" s="59"/>
      <c r="K18" s="52"/>
      <c r="L18" s="52"/>
      <c r="M18" s="52"/>
      <c r="N18" s="52"/>
      <c r="O18" s="52"/>
      <c r="P18" s="52"/>
      <c r="Q18" s="52"/>
      <c r="R18" s="52"/>
      <c r="S18" s="59"/>
      <c r="U18" s="52"/>
    </row>
    <row r="19" spans="1:21" x14ac:dyDescent="0.2">
      <c r="A19" s="59"/>
      <c r="K19" s="52"/>
      <c r="L19" s="52"/>
      <c r="M19" s="52"/>
      <c r="N19" s="52"/>
      <c r="O19" s="52"/>
      <c r="P19" s="52"/>
      <c r="Q19" s="52"/>
      <c r="R19" s="52"/>
      <c r="S19" s="59"/>
      <c r="U19" s="52"/>
    </row>
    <row r="20" spans="1:21" x14ac:dyDescent="0.2">
      <c r="A20" s="59"/>
      <c r="K20" s="52"/>
      <c r="L20" s="52"/>
      <c r="M20" s="52"/>
      <c r="N20" s="52"/>
      <c r="O20" s="52"/>
      <c r="P20" s="52"/>
      <c r="Q20" s="52"/>
      <c r="R20" s="52"/>
      <c r="S20" s="59"/>
      <c r="U20" s="52"/>
    </row>
    <row r="21" spans="1:21" x14ac:dyDescent="0.2">
      <c r="A21" s="59"/>
      <c r="K21" s="52"/>
      <c r="L21" s="52"/>
      <c r="M21" s="52"/>
      <c r="N21" s="52"/>
      <c r="O21" s="52"/>
      <c r="P21" s="52"/>
      <c r="Q21" s="52"/>
      <c r="R21" s="52"/>
      <c r="S21" s="59"/>
      <c r="U21" s="52"/>
    </row>
    <row r="22" spans="1:21" ht="15.75" x14ac:dyDescent="0.25">
      <c r="A22" s="75" t="s">
        <v>130</v>
      </c>
      <c r="B22" s="69"/>
      <c r="C22" s="69"/>
      <c r="D22" s="69"/>
      <c r="E22" s="69"/>
      <c r="F22" s="69"/>
      <c r="G22" s="69"/>
      <c r="H22" s="69"/>
      <c r="I22" s="69"/>
      <c r="J22" s="69"/>
      <c r="K22" s="70"/>
      <c r="L22" s="70"/>
      <c r="M22" s="70"/>
      <c r="N22" s="70"/>
      <c r="O22" s="70"/>
      <c r="P22" s="70"/>
      <c r="Q22" s="70"/>
      <c r="R22" s="70"/>
      <c r="S22" s="71"/>
      <c r="U22" s="70"/>
    </row>
    <row r="23" spans="1:21" ht="15.75" x14ac:dyDescent="0.25">
      <c r="A23" s="73" t="s">
        <v>112</v>
      </c>
      <c r="B23" s="65">
        <v>11.950684931506849</v>
      </c>
      <c r="C23" s="65">
        <v>10.743989071038252</v>
      </c>
      <c r="D23" s="65">
        <v>10.315616438356159</v>
      </c>
      <c r="E23" s="65">
        <v>10.038356164383561</v>
      </c>
      <c r="F23" s="65">
        <v>10.679452054794522</v>
      </c>
      <c r="G23" s="65">
        <v>10.715846994535516</v>
      </c>
      <c r="H23" s="65">
        <v>9.8797260273972647</v>
      </c>
      <c r="I23" s="65">
        <v>11.68</v>
      </c>
      <c r="J23" s="65">
        <v>10.862191780821913</v>
      </c>
      <c r="K23" s="66">
        <v>11.704644808743168</v>
      </c>
      <c r="L23" s="66">
        <v>10.800273972602739</v>
      </c>
      <c r="M23" s="66">
        <v>11.717260273972611</v>
      </c>
      <c r="N23" s="66">
        <v>11.553424657534254</v>
      </c>
      <c r="O23" s="66">
        <v>11.845355191256827</v>
      </c>
      <c r="P23" s="66">
        <v>10.772602739726032</v>
      </c>
      <c r="Q23" s="66">
        <v>11.672054794520546</v>
      </c>
      <c r="R23" s="66">
        <v>11.988493150684937</v>
      </c>
      <c r="S23" s="79">
        <f>KNMI!G469</f>
        <v>12.243013698630147</v>
      </c>
      <c r="U23" s="66">
        <f>AVERAGE(B23:S23)</f>
        <v>11.175721486139183</v>
      </c>
    </row>
    <row r="24" spans="1:21" ht="15.75" x14ac:dyDescent="0.25">
      <c r="A24" s="73" t="s">
        <v>115</v>
      </c>
      <c r="B24" s="67">
        <v>1647.5000000000002</v>
      </c>
      <c r="C24" s="67">
        <v>1686.1000000000004</v>
      </c>
      <c r="D24" s="67">
        <v>1845.7000000000005</v>
      </c>
      <c r="E24" s="67">
        <v>1755.0999999999992</v>
      </c>
      <c r="F24" s="67">
        <v>1712.4999999999991</v>
      </c>
      <c r="G24" s="67">
        <v>1786.6000000000008</v>
      </c>
      <c r="H24" s="67">
        <v>1644.2000000000021</v>
      </c>
      <c r="I24" s="67">
        <v>1778.1999999999998</v>
      </c>
      <c r="J24" s="67">
        <v>1856.6999999999998</v>
      </c>
      <c r="K24" s="68">
        <v>1817.2999999999995</v>
      </c>
      <c r="L24" s="68">
        <v>1808.3999999999994</v>
      </c>
      <c r="M24" s="68">
        <v>1976.8000000000002</v>
      </c>
      <c r="N24" s="68">
        <v>1987.200000000001</v>
      </c>
      <c r="O24" s="68">
        <v>2068.2000000000003</v>
      </c>
      <c r="P24" s="68">
        <v>1768.7999999999995</v>
      </c>
      <c r="Q24" s="68">
        <v>2081.3999999999992</v>
      </c>
      <c r="R24" s="68">
        <v>1962.5</v>
      </c>
      <c r="S24" s="80">
        <f>KNMI!K465</f>
        <v>1643.6999999999996</v>
      </c>
      <c r="U24" s="68">
        <f>AVERAGE(B24:S24)</f>
        <v>1823.7166666666662</v>
      </c>
    </row>
    <row r="25" spans="1:21" ht="15.75" x14ac:dyDescent="0.25">
      <c r="A25" s="73" t="s">
        <v>113</v>
      </c>
      <c r="B25" s="67">
        <v>908</v>
      </c>
      <c r="C25" s="67">
        <v>730.70000000000061</v>
      </c>
      <c r="D25" s="67">
        <v>573.90000000000066</v>
      </c>
      <c r="E25" s="67">
        <v>838.10000000000014</v>
      </c>
      <c r="F25" s="67">
        <v>731.79999999999984</v>
      </c>
      <c r="G25" s="67">
        <v>819.30000000000052</v>
      </c>
      <c r="H25" s="67">
        <v>691.60000000000025</v>
      </c>
      <c r="I25" s="67">
        <v>855.09999999999991</v>
      </c>
      <c r="J25" s="67">
        <v>705.6</v>
      </c>
      <c r="K25" s="68">
        <v>849.2</v>
      </c>
      <c r="L25" s="68">
        <v>655.30000000000018</v>
      </c>
      <c r="M25" s="68">
        <v>666.39999999999975</v>
      </c>
      <c r="N25" s="68">
        <v>630.30000000000018</v>
      </c>
      <c r="O25" s="68">
        <v>768.4</v>
      </c>
      <c r="P25" s="68">
        <v>801.49999999999977</v>
      </c>
      <c r="Q25" s="68">
        <v>630.5</v>
      </c>
      <c r="R25" s="68">
        <v>900.90000000000032</v>
      </c>
      <c r="S25" s="80">
        <f>KNMI!L465</f>
        <v>1309.7999999999997</v>
      </c>
      <c r="U25" s="68">
        <f>AVERAGE(B25:S25)</f>
        <v>781.4666666666667</v>
      </c>
    </row>
    <row r="26" spans="1:21" ht="15.75" x14ac:dyDescent="0.25">
      <c r="A26" s="73" t="s">
        <v>114</v>
      </c>
      <c r="B26" s="65">
        <v>4.1249315068493129</v>
      </c>
      <c r="C26" s="65">
        <v>3.9210382513661206</v>
      </c>
      <c r="D26" s="65">
        <v>3.5293150684931502</v>
      </c>
      <c r="E26" s="65">
        <v>3.6717808219178045</v>
      </c>
      <c r="F26" s="65">
        <v>3.6663013698630111</v>
      </c>
      <c r="G26" s="65">
        <v>3.6688524590163922</v>
      </c>
      <c r="H26" s="65">
        <v>3.7172602739725993</v>
      </c>
      <c r="I26" s="65">
        <v>3.6249315068493138</v>
      </c>
      <c r="J26" s="65">
        <v>3.823561643835613</v>
      </c>
      <c r="K26" s="66">
        <v>3.7860655737704869</v>
      </c>
      <c r="L26" s="66">
        <v>3.3964383561643845</v>
      </c>
      <c r="M26" s="66">
        <v>3.7345205479452011</v>
      </c>
      <c r="N26" s="66">
        <v>3.6117808219178045</v>
      </c>
      <c r="O26" s="66">
        <v>3.9289617486338773</v>
      </c>
      <c r="P26" s="66">
        <v>3.6052054794520507</v>
      </c>
      <c r="Q26" s="66">
        <v>3.507671232876711</v>
      </c>
      <c r="R26" s="66">
        <v>3.6622191780821862</v>
      </c>
      <c r="S26" s="79">
        <f>KNMI!J469</f>
        <v>3.8717808219178091</v>
      </c>
      <c r="U26" s="66">
        <f>AVERAGE(B26:S26)</f>
        <v>3.7140342590513233</v>
      </c>
    </row>
    <row r="27" spans="1:21" ht="15.75" customHeight="1" x14ac:dyDescent="0.25">
      <c r="A27" s="73" t="s">
        <v>77</v>
      </c>
      <c r="K27" s="52"/>
      <c r="L27" s="52"/>
      <c r="M27" s="52"/>
      <c r="N27" s="52"/>
      <c r="O27" s="52"/>
      <c r="P27" s="52"/>
      <c r="Q27" s="52"/>
      <c r="R27" s="52"/>
      <c r="S27" s="58"/>
      <c r="U27" s="87"/>
    </row>
    <row r="28" spans="1:21" x14ac:dyDescent="0.2">
      <c r="A28" s="59"/>
      <c r="K28" s="52"/>
      <c r="L28" s="52"/>
      <c r="M28" s="52"/>
      <c r="N28" s="52"/>
      <c r="O28" s="52"/>
      <c r="P28" s="52"/>
      <c r="Q28" s="52"/>
      <c r="R28" s="52"/>
      <c r="S28" s="59"/>
      <c r="U28" s="87"/>
    </row>
    <row r="29" spans="1:21" x14ac:dyDescent="0.2">
      <c r="A29" s="59"/>
      <c r="K29" s="52"/>
      <c r="L29" s="52"/>
      <c r="M29" s="52"/>
      <c r="N29" s="52"/>
      <c r="O29" s="52"/>
      <c r="P29" s="52"/>
      <c r="Q29" s="52"/>
      <c r="R29" s="52"/>
      <c r="S29" s="59"/>
      <c r="U29" s="87"/>
    </row>
    <row r="30" spans="1:21" x14ac:dyDescent="0.2">
      <c r="A30" s="59"/>
      <c r="K30" s="52"/>
      <c r="L30" s="52"/>
      <c r="M30" s="52"/>
      <c r="N30" s="52"/>
      <c r="O30" s="52"/>
      <c r="P30" s="52"/>
      <c r="Q30" s="52"/>
      <c r="R30" s="52"/>
      <c r="S30" s="59"/>
      <c r="U30" s="87"/>
    </row>
    <row r="31" spans="1:21" x14ac:dyDescent="0.2">
      <c r="A31" s="59"/>
      <c r="K31" s="52"/>
      <c r="L31" s="52"/>
      <c r="M31" s="52"/>
      <c r="N31" s="52"/>
      <c r="O31" s="52"/>
      <c r="P31" s="52"/>
      <c r="Q31" s="52"/>
      <c r="R31" s="52"/>
      <c r="S31" s="59"/>
      <c r="U31" s="87"/>
    </row>
    <row r="32" spans="1:21" x14ac:dyDescent="0.2">
      <c r="A32" s="59"/>
      <c r="K32" s="52"/>
      <c r="L32" s="52"/>
      <c r="M32" s="52"/>
      <c r="N32" s="52"/>
      <c r="O32" s="52"/>
      <c r="P32" s="52"/>
      <c r="Q32" s="52"/>
      <c r="R32" s="52"/>
      <c r="S32" s="59"/>
      <c r="U32" s="87"/>
    </row>
    <row r="33" spans="1:43" x14ac:dyDescent="0.2">
      <c r="A33" s="59"/>
      <c r="K33" s="52"/>
      <c r="L33" s="52"/>
      <c r="M33" s="52"/>
      <c r="N33" s="52"/>
      <c r="O33" s="52"/>
      <c r="P33" s="52"/>
      <c r="Q33" s="52"/>
      <c r="R33" s="52"/>
      <c r="S33" s="59"/>
      <c r="U33" s="87"/>
    </row>
    <row r="34" spans="1:43" ht="15.75" x14ac:dyDescent="0.25">
      <c r="A34" s="75" t="s">
        <v>180</v>
      </c>
      <c r="B34" s="69"/>
      <c r="C34" s="69"/>
      <c r="D34" s="69"/>
      <c r="E34" s="69"/>
      <c r="F34" s="69"/>
      <c r="G34" s="69"/>
      <c r="H34" s="69"/>
      <c r="I34" s="69"/>
      <c r="J34" s="69"/>
      <c r="K34" s="70"/>
      <c r="L34" s="70"/>
      <c r="M34" s="70"/>
      <c r="N34" s="70"/>
      <c r="O34" s="70"/>
      <c r="P34" s="70"/>
      <c r="Q34" s="70"/>
      <c r="R34" s="70"/>
      <c r="S34" s="71"/>
      <c r="U34" s="70"/>
    </row>
    <row r="35" spans="1:43" ht="15.75" x14ac:dyDescent="0.25">
      <c r="A35" s="73" t="s">
        <v>112</v>
      </c>
      <c r="B35" s="65">
        <v>11.215342465753425</v>
      </c>
      <c r="C35" s="65">
        <v>10.620491803278696</v>
      </c>
      <c r="D35" s="65">
        <v>10.630136986301366</v>
      </c>
      <c r="E35" s="65">
        <v>9.4115068493150762</v>
      </c>
      <c r="F35" s="65">
        <v>11.538356164383559</v>
      </c>
      <c r="G35" s="65">
        <v>10.480327868852456</v>
      </c>
      <c r="H35" s="65">
        <v>10.061369863013701</v>
      </c>
      <c r="I35" s="65">
        <v>11.807123287671232</v>
      </c>
      <c r="J35" s="65">
        <v>11.134246575342464</v>
      </c>
      <c r="K35" s="66">
        <v>10.935519125683062</v>
      </c>
      <c r="L35" s="66">
        <v>11.186027397260279</v>
      </c>
      <c r="M35" s="66">
        <v>11.746849315068495</v>
      </c>
      <c r="N35" s="66">
        <v>11.488219178082201</v>
      </c>
      <c r="O35" s="66">
        <v>11.959289617486332</v>
      </c>
      <c r="P35" s="66">
        <v>10.568767123287676</v>
      </c>
      <c r="Q35" s="66">
        <v>11.968493150684925</v>
      </c>
      <c r="R35" s="66">
        <v>12.089863013698636</v>
      </c>
      <c r="S35" s="79">
        <f>KNMI!G467</f>
        <v>11.991232876712335</v>
      </c>
      <c r="U35" s="66">
        <f>AVERAGE(B35:S35)</f>
        <v>11.157397925659772</v>
      </c>
    </row>
    <row r="36" spans="1:43" ht="15.75" x14ac:dyDescent="0.25">
      <c r="A36" s="73" t="s">
        <v>115</v>
      </c>
      <c r="B36" s="67">
        <v>1669.1999999999998</v>
      </c>
      <c r="C36" s="67">
        <v>1684.8</v>
      </c>
      <c r="D36" s="67">
        <v>1815.3000000000004</v>
      </c>
      <c r="E36" s="67">
        <v>1724.1000000000001</v>
      </c>
      <c r="F36" s="67">
        <v>1831.4000000000003</v>
      </c>
      <c r="G36" s="67">
        <v>1705.8000000000006</v>
      </c>
      <c r="H36" s="67">
        <v>1631</v>
      </c>
      <c r="I36" s="67">
        <v>1799</v>
      </c>
      <c r="J36" s="67">
        <v>1882</v>
      </c>
      <c r="K36" s="68">
        <v>1835.9999999999986</v>
      </c>
      <c r="L36" s="68">
        <v>1749.299999999999</v>
      </c>
      <c r="M36" s="68">
        <v>2060.7000000000007</v>
      </c>
      <c r="N36" s="68">
        <v>1933.5000000000007</v>
      </c>
      <c r="O36" s="68">
        <v>2010.2999999999988</v>
      </c>
      <c r="P36" s="68">
        <v>1794.4000000000005</v>
      </c>
      <c r="Q36" s="68">
        <v>2167.3000000000006</v>
      </c>
      <c r="R36" s="68">
        <v>1868.5000000000005</v>
      </c>
      <c r="S36" s="80">
        <f>KNMI!K463</f>
        <v>1622.5000000000002</v>
      </c>
      <c r="U36" s="68">
        <f>AVERAGE(B36:S36)</f>
        <v>1821.3944444444448</v>
      </c>
    </row>
    <row r="37" spans="1:43" ht="15.75" x14ac:dyDescent="0.25">
      <c r="A37" s="73" t="s">
        <v>113</v>
      </c>
      <c r="B37" s="67">
        <v>845.20000000000016</v>
      </c>
      <c r="C37" s="67">
        <v>710.50000000000011</v>
      </c>
      <c r="D37" s="67">
        <v>731.89999999999986</v>
      </c>
      <c r="E37" s="67">
        <v>755.70000000000027</v>
      </c>
      <c r="F37" s="67">
        <v>730.4000000000002</v>
      </c>
      <c r="G37" s="67">
        <v>849.3</v>
      </c>
      <c r="H37" s="67">
        <v>693.20000000000016</v>
      </c>
      <c r="I37" s="67">
        <v>807.29999999999973</v>
      </c>
      <c r="J37" s="67">
        <v>676.60000000000036</v>
      </c>
      <c r="K37" s="68">
        <v>829.60000000000025</v>
      </c>
      <c r="L37" s="68">
        <v>721.30000000000018</v>
      </c>
      <c r="M37" s="68">
        <v>628.20000000000005</v>
      </c>
      <c r="N37" s="68">
        <v>707.5</v>
      </c>
      <c r="O37" s="68">
        <v>683.50000000000023</v>
      </c>
      <c r="P37" s="68">
        <v>821.50000000000011</v>
      </c>
      <c r="Q37" s="68">
        <v>608.90000000000032</v>
      </c>
      <c r="R37" s="68">
        <v>1187.3</v>
      </c>
      <c r="S37" s="80">
        <f>KNMI!L463</f>
        <v>1105.6000000000004</v>
      </c>
      <c r="U37" s="68">
        <f>AVERAGE(B37:S37)</f>
        <v>782.97222222222217</v>
      </c>
    </row>
    <row r="38" spans="1:43" ht="15.75" x14ac:dyDescent="0.25">
      <c r="A38" s="73" t="s">
        <v>114</v>
      </c>
      <c r="B38" s="65">
        <v>3.9087671232876691</v>
      </c>
      <c r="C38" s="65">
        <v>3.9234972677595628</v>
      </c>
      <c r="D38" s="65">
        <v>3.6712328767123301</v>
      </c>
      <c r="E38" s="65">
        <v>3.5416438356164366</v>
      </c>
      <c r="F38" s="65">
        <v>3.7430136986301341</v>
      </c>
      <c r="G38" s="65">
        <v>3.6314207650273191</v>
      </c>
      <c r="H38" s="65">
        <v>3.7715068493150659</v>
      </c>
      <c r="I38" s="65">
        <v>3.5484931506849322</v>
      </c>
      <c r="J38" s="65">
        <v>3.9265753424657523</v>
      </c>
      <c r="K38" s="66">
        <v>3.56748633879781</v>
      </c>
      <c r="L38" s="66">
        <v>3.6183561643835644</v>
      </c>
      <c r="M38" s="66">
        <v>3.5879452054794529</v>
      </c>
      <c r="N38" s="66">
        <v>3.6734246575342446</v>
      </c>
      <c r="O38" s="66">
        <v>3.9379781420764997</v>
      </c>
      <c r="P38" s="66">
        <v>3.5109589041095872</v>
      </c>
      <c r="Q38" s="66">
        <v>3.5172602739725987</v>
      </c>
      <c r="R38" s="66">
        <v>3.9397534246575323</v>
      </c>
      <c r="S38" s="79">
        <f>KNMI!J467</f>
        <v>3.5794520547945181</v>
      </c>
      <c r="U38" s="66">
        <f>AVERAGE(B38:S38)</f>
        <v>3.6999314486280559</v>
      </c>
    </row>
    <row r="39" spans="1:43" ht="15.75" customHeight="1" x14ac:dyDescent="0.25">
      <c r="A39" s="73" t="s">
        <v>77</v>
      </c>
      <c r="K39" s="52"/>
      <c r="L39" s="52"/>
      <c r="M39" s="52"/>
      <c r="N39" s="52"/>
      <c r="O39" s="52"/>
      <c r="P39" s="52"/>
      <c r="Q39" s="52"/>
      <c r="R39" s="52"/>
      <c r="S39" s="58"/>
    </row>
    <row r="40" spans="1:43" x14ac:dyDescent="0.2">
      <c r="A40" s="59"/>
      <c r="K40" s="52"/>
      <c r="L40" s="52"/>
      <c r="M40" s="52"/>
      <c r="N40" s="52"/>
      <c r="O40" s="52"/>
      <c r="P40" s="52"/>
      <c r="Q40" s="52"/>
      <c r="R40" s="52"/>
      <c r="S40" s="59"/>
    </row>
    <row r="41" spans="1:43" x14ac:dyDescent="0.2">
      <c r="A41" s="59"/>
      <c r="K41" s="52"/>
      <c r="L41" s="52"/>
      <c r="M41" s="52"/>
      <c r="N41" s="52"/>
      <c r="O41" s="52"/>
      <c r="P41" s="52"/>
      <c r="Q41" s="52"/>
      <c r="R41" s="52"/>
      <c r="S41" s="59"/>
    </row>
    <row r="42" spans="1:43" x14ac:dyDescent="0.2">
      <c r="A42" s="59"/>
      <c r="K42" s="52"/>
      <c r="L42" s="52"/>
      <c r="M42" s="52"/>
      <c r="N42" s="52"/>
      <c r="O42" s="52"/>
      <c r="P42" s="52"/>
      <c r="Q42" s="52"/>
      <c r="R42" s="52"/>
      <c r="S42" s="59"/>
      <c r="AL42" s="56"/>
      <c r="AN42" s="56"/>
      <c r="AQ42" s="56"/>
    </row>
    <row r="43" spans="1:43" x14ac:dyDescent="0.2">
      <c r="A43" s="59"/>
      <c r="K43" s="52"/>
      <c r="L43" s="52"/>
      <c r="M43" s="52"/>
      <c r="N43" s="52"/>
      <c r="O43" s="52"/>
      <c r="P43" s="52"/>
      <c r="Q43" s="52"/>
      <c r="R43" s="52"/>
      <c r="S43" s="59"/>
      <c r="AP43" s="56"/>
      <c r="AQ43" s="56"/>
    </row>
    <row r="44" spans="1:43" x14ac:dyDescent="0.2">
      <c r="A44" s="59"/>
      <c r="K44" s="52"/>
      <c r="L44" s="52"/>
      <c r="M44" s="52"/>
      <c r="N44" s="52"/>
      <c r="O44" s="52"/>
      <c r="P44" s="52"/>
      <c r="Q44" s="52"/>
      <c r="R44" s="52"/>
      <c r="S44" s="59"/>
      <c r="AP44" s="56"/>
      <c r="AQ44" s="56"/>
    </row>
    <row r="45" spans="1:43" x14ac:dyDescent="0.2">
      <c r="A45" s="59"/>
      <c r="K45" s="52"/>
      <c r="L45" s="52"/>
      <c r="M45" s="52"/>
      <c r="N45" s="52"/>
      <c r="O45" s="52"/>
      <c r="P45" s="52"/>
      <c r="Q45" s="52"/>
      <c r="R45" s="52"/>
      <c r="S45" s="59"/>
      <c r="U45" s="52"/>
    </row>
    <row r="46" spans="1:43" ht="15.75" x14ac:dyDescent="0.25">
      <c r="A46" s="75" t="s">
        <v>137</v>
      </c>
      <c r="B46" s="69"/>
      <c r="C46" s="69"/>
      <c r="D46" s="69"/>
      <c r="E46" s="69"/>
      <c r="F46" s="69"/>
      <c r="G46" s="69"/>
      <c r="H46" s="69"/>
      <c r="I46" s="69"/>
      <c r="J46" s="69"/>
      <c r="K46" s="70"/>
      <c r="L46" s="70"/>
      <c r="M46" s="70"/>
      <c r="N46" s="70"/>
      <c r="O46" s="70"/>
      <c r="P46" s="70"/>
      <c r="Q46" s="70"/>
      <c r="R46" s="70"/>
      <c r="S46" s="71"/>
      <c r="U46" s="164"/>
    </row>
    <row r="47" spans="1:43" ht="15.75" x14ac:dyDescent="0.25">
      <c r="A47" s="73" t="s">
        <v>81</v>
      </c>
      <c r="B47" s="67">
        <v>53</v>
      </c>
      <c r="C47" s="67">
        <v>86</v>
      </c>
      <c r="D47" s="67">
        <v>65</v>
      </c>
      <c r="E47" s="67">
        <v>152</v>
      </c>
      <c r="F47" s="67">
        <v>53</v>
      </c>
      <c r="G47" s="67">
        <v>94</v>
      </c>
      <c r="H47" s="67">
        <v>61</v>
      </c>
      <c r="I47" s="67">
        <v>105</v>
      </c>
      <c r="J47" s="67">
        <v>28</v>
      </c>
      <c r="K47" s="68">
        <v>39</v>
      </c>
      <c r="L47" s="68">
        <v>64</v>
      </c>
      <c r="M47" s="68">
        <v>11</v>
      </c>
      <c r="N47" s="68">
        <v>13</v>
      </c>
      <c r="O47" s="68">
        <v>26</v>
      </c>
      <c r="P47" s="68">
        <v>90</v>
      </c>
      <c r="Q47" s="68">
        <v>15</v>
      </c>
      <c r="R47" s="68">
        <v>67</v>
      </c>
      <c r="S47" s="80">
        <f>'data Waalre'!B10</f>
        <v>25</v>
      </c>
      <c r="U47" s="68">
        <f>AVERAGE(B47:S47)</f>
        <v>58.166666666666664</v>
      </c>
    </row>
    <row r="48" spans="1:43" ht="15.75" x14ac:dyDescent="0.25">
      <c r="A48" s="73" t="s">
        <v>84</v>
      </c>
      <c r="B48" s="67">
        <v>18</v>
      </c>
      <c r="C48" s="67">
        <v>3</v>
      </c>
      <c r="D48" s="67">
        <v>29</v>
      </c>
      <c r="E48" s="67">
        <v>19</v>
      </c>
      <c r="F48" s="67">
        <v>25</v>
      </c>
      <c r="G48" s="67">
        <v>14</v>
      </c>
      <c r="H48" s="67">
        <v>34</v>
      </c>
      <c r="I48" s="67">
        <v>51</v>
      </c>
      <c r="J48" s="67">
        <v>7</v>
      </c>
      <c r="K48" s="68">
        <v>9</v>
      </c>
      <c r="L48" s="68">
        <v>14</v>
      </c>
      <c r="M48" s="68">
        <v>12</v>
      </c>
      <c r="N48" s="68">
        <v>10</v>
      </c>
      <c r="O48" s="68">
        <v>9</v>
      </c>
      <c r="P48" s="68">
        <v>26</v>
      </c>
      <c r="Q48" s="68">
        <v>10</v>
      </c>
      <c r="R48" s="68">
        <v>20</v>
      </c>
      <c r="S48" s="80">
        <f>'data Waalre'!B11</f>
        <v>61</v>
      </c>
      <c r="U48" s="68">
        <f t="shared" ref="U48:U70" si="1">AVERAGE(B48:S48)</f>
        <v>20.611111111111111</v>
      </c>
    </row>
    <row r="49" spans="1:21" ht="15.75" x14ac:dyDescent="0.25">
      <c r="A49" s="73" t="s">
        <v>99</v>
      </c>
      <c r="B49" s="67">
        <v>5</v>
      </c>
      <c r="C49" s="67">
        <v>6</v>
      </c>
      <c r="D49" s="67">
        <v>10</v>
      </c>
      <c r="E49" s="67">
        <v>14</v>
      </c>
      <c r="F49" s="67">
        <v>7</v>
      </c>
      <c r="G49" s="67">
        <v>1</v>
      </c>
      <c r="H49" s="67">
        <v>9</v>
      </c>
      <c r="I49" s="67">
        <v>12</v>
      </c>
      <c r="J49" s="67">
        <v>2</v>
      </c>
      <c r="K49" s="68">
        <v>8</v>
      </c>
      <c r="L49" s="68">
        <v>6</v>
      </c>
      <c r="M49" s="68">
        <v>19</v>
      </c>
      <c r="N49" s="68">
        <v>3</v>
      </c>
      <c r="O49" s="68">
        <v>31</v>
      </c>
      <c r="P49" s="68">
        <v>7</v>
      </c>
      <c r="Q49" s="68">
        <v>13</v>
      </c>
      <c r="R49" s="68">
        <v>1</v>
      </c>
      <c r="S49" s="80">
        <f>'data Waalre'!B12</f>
        <v>6</v>
      </c>
      <c r="U49" s="68">
        <f t="shared" si="1"/>
        <v>8.8888888888888893</v>
      </c>
    </row>
    <row r="50" spans="1:21" ht="15.75" x14ac:dyDescent="0.25">
      <c r="A50" s="73" t="s">
        <v>85</v>
      </c>
      <c r="B50" s="67">
        <v>9</v>
      </c>
      <c r="C50" s="67">
        <v>14</v>
      </c>
      <c r="D50" s="67">
        <v>28</v>
      </c>
      <c r="E50" s="67">
        <v>9</v>
      </c>
      <c r="F50" s="67">
        <v>17</v>
      </c>
      <c r="G50" s="67">
        <v>13</v>
      </c>
      <c r="H50" s="67">
        <v>46</v>
      </c>
      <c r="I50" s="67">
        <v>85</v>
      </c>
      <c r="J50" s="67">
        <v>25</v>
      </c>
      <c r="K50" s="68">
        <v>41</v>
      </c>
      <c r="L50" s="68">
        <v>14</v>
      </c>
      <c r="M50" s="68">
        <v>32</v>
      </c>
      <c r="N50" s="68">
        <v>27</v>
      </c>
      <c r="O50" s="68">
        <v>35</v>
      </c>
      <c r="P50" s="68">
        <v>10</v>
      </c>
      <c r="Q50" s="68">
        <v>16</v>
      </c>
      <c r="R50" s="68">
        <v>7</v>
      </c>
      <c r="S50" s="80">
        <f>'data Waalre'!B13</f>
        <v>10</v>
      </c>
      <c r="U50" s="68">
        <f t="shared" si="1"/>
        <v>24.333333333333332</v>
      </c>
    </row>
    <row r="51" spans="1:21" ht="15.75" x14ac:dyDescent="0.25">
      <c r="A51" s="73" t="s">
        <v>78</v>
      </c>
      <c r="B51" s="67">
        <v>26</v>
      </c>
      <c r="C51" s="67">
        <v>20</v>
      </c>
      <c r="D51" s="67">
        <v>52</v>
      </c>
      <c r="E51" s="67">
        <v>96</v>
      </c>
      <c r="F51" s="67">
        <v>71</v>
      </c>
      <c r="G51" s="67">
        <v>52</v>
      </c>
      <c r="H51" s="67">
        <v>170</v>
      </c>
      <c r="I51" s="67">
        <v>141</v>
      </c>
      <c r="J51" s="67">
        <v>123</v>
      </c>
      <c r="K51" s="68">
        <v>143</v>
      </c>
      <c r="L51" s="68">
        <v>95</v>
      </c>
      <c r="M51" s="68">
        <v>177</v>
      </c>
      <c r="N51" s="68">
        <v>125</v>
      </c>
      <c r="O51" s="68">
        <v>133</v>
      </c>
      <c r="P51" s="68">
        <v>112</v>
      </c>
      <c r="Q51" s="68">
        <v>55</v>
      </c>
      <c r="R51" s="68">
        <v>132</v>
      </c>
      <c r="S51" s="80">
        <f>'data Waalre'!B14</f>
        <v>106</v>
      </c>
      <c r="U51" s="68">
        <f t="shared" si="1"/>
        <v>101.61111111111111</v>
      </c>
    </row>
    <row r="52" spans="1:21" ht="15.75" x14ac:dyDescent="0.25">
      <c r="A52" s="73" t="s">
        <v>86</v>
      </c>
      <c r="B52" s="67">
        <v>37</v>
      </c>
      <c r="C52" s="67">
        <v>10</v>
      </c>
      <c r="D52" s="67">
        <v>33</v>
      </c>
      <c r="E52" s="67">
        <v>101</v>
      </c>
      <c r="F52" s="67">
        <v>71</v>
      </c>
      <c r="G52" s="67">
        <v>23</v>
      </c>
      <c r="H52" s="67">
        <v>45</v>
      </c>
      <c r="I52" s="67">
        <v>25</v>
      </c>
      <c r="J52" s="67">
        <v>10</v>
      </c>
      <c r="K52" s="68">
        <v>55</v>
      </c>
      <c r="L52" s="68">
        <v>99</v>
      </c>
      <c r="M52" s="68">
        <v>13</v>
      </c>
      <c r="N52" s="68">
        <v>22</v>
      </c>
      <c r="O52" s="68">
        <v>52</v>
      </c>
      <c r="P52" s="68">
        <v>138</v>
      </c>
      <c r="Q52" s="68">
        <v>39</v>
      </c>
      <c r="R52" s="68">
        <v>57</v>
      </c>
      <c r="S52" s="80">
        <f>'data Waalre'!B15</f>
        <v>74</v>
      </c>
      <c r="U52" s="68">
        <f t="shared" si="1"/>
        <v>50.222222222222221</v>
      </c>
    </row>
    <row r="53" spans="1:21" ht="15.75" x14ac:dyDescent="0.25">
      <c r="A53" s="73" t="s">
        <v>87</v>
      </c>
      <c r="B53" s="67">
        <v>7</v>
      </c>
      <c r="C53" s="67">
        <v>3</v>
      </c>
      <c r="D53" s="67">
        <v>236</v>
      </c>
      <c r="E53" s="67">
        <v>4</v>
      </c>
      <c r="F53" s="67">
        <v>1</v>
      </c>
      <c r="G53" s="67">
        <v>0</v>
      </c>
      <c r="H53" s="67">
        <v>7</v>
      </c>
      <c r="I53" s="67">
        <v>2</v>
      </c>
      <c r="J53" s="67">
        <v>1</v>
      </c>
      <c r="K53" s="68">
        <v>14</v>
      </c>
      <c r="L53" s="68">
        <v>1</v>
      </c>
      <c r="M53" s="68">
        <v>0</v>
      </c>
      <c r="N53" s="68">
        <v>11</v>
      </c>
      <c r="O53" s="68">
        <v>0</v>
      </c>
      <c r="P53" s="68">
        <v>0</v>
      </c>
      <c r="Q53" s="68">
        <v>2</v>
      </c>
      <c r="R53" s="68">
        <v>0</v>
      </c>
      <c r="S53" s="80">
        <f>'data Waalre'!B16</f>
        <v>0</v>
      </c>
      <c r="U53" s="68">
        <f t="shared" si="1"/>
        <v>16.055555555555557</v>
      </c>
    </row>
    <row r="54" spans="1:21" ht="15.75" x14ac:dyDescent="0.25">
      <c r="A54" s="73" t="s">
        <v>101</v>
      </c>
      <c r="B54" s="67">
        <v>2</v>
      </c>
      <c r="C54" s="67">
        <v>4</v>
      </c>
      <c r="D54" s="67">
        <v>23</v>
      </c>
      <c r="E54" s="67">
        <v>5</v>
      </c>
      <c r="F54" s="67">
        <v>3</v>
      </c>
      <c r="G54" s="67">
        <v>0</v>
      </c>
      <c r="H54" s="67">
        <v>1</v>
      </c>
      <c r="I54" s="67">
        <v>1</v>
      </c>
      <c r="J54" s="67">
        <v>1</v>
      </c>
      <c r="K54" s="68">
        <v>4</v>
      </c>
      <c r="L54" s="68">
        <v>1</v>
      </c>
      <c r="M54" s="68">
        <v>18</v>
      </c>
      <c r="N54" s="68">
        <v>1</v>
      </c>
      <c r="O54" s="68">
        <v>2</v>
      </c>
      <c r="P54" s="68">
        <v>0</v>
      </c>
      <c r="Q54" s="68">
        <v>4</v>
      </c>
      <c r="R54" s="68">
        <v>4</v>
      </c>
      <c r="S54" s="80">
        <f>'data Waalre'!B17</f>
        <v>2</v>
      </c>
      <c r="U54" s="68">
        <f t="shared" si="1"/>
        <v>4.2222222222222223</v>
      </c>
    </row>
    <row r="55" spans="1:21" ht="15.75" x14ac:dyDescent="0.25">
      <c r="A55" s="73" t="s">
        <v>88</v>
      </c>
      <c r="B55" s="67">
        <v>21</v>
      </c>
      <c r="C55" s="67">
        <v>25</v>
      </c>
      <c r="D55" s="67">
        <v>64</v>
      </c>
      <c r="E55" s="67">
        <v>128</v>
      </c>
      <c r="F55" s="67">
        <v>43</v>
      </c>
      <c r="G55" s="67">
        <v>54</v>
      </c>
      <c r="H55" s="67">
        <v>42</v>
      </c>
      <c r="I55" s="67">
        <v>60</v>
      </c>
      <c r="J55" s="67">
        <v>14</v>
      </c>
      <c r="K55" s="68">
        <v>14</v>
      </c>
      <c r="L55" s="68">
        <v>51</v>
      </c>
      <c r="M55" s="68">
        <v>17</v>
      </c>
      <c r="N55" s="68">
        <v>26</v>
      </c>
      <c r="O55" s="68">
        <v>18</v>
      </c>
      <c r="P55" s="68">
        <v>35</v>
      </c>
      <c r="Q55" s="68">
        <v>8</v>
      </c>
      <c r="R55" s="68">
        <v>6</v>
      </c>
      <c r="S55" s="80">
        <f>'data Waalre'!B18</f>
        <v>20</v>
      </c>
      <c r="U55" s="68">
        <f t="shared" si="1"/>
        <v>35.888888888888886</v>
      </c>
    </row>
    <row r="56" spans="1:21" ht="15.75" x14ac:dyDescent="0.25">
      <c r="A56" s="73" t="s">
        <v>93</v>
      </c>
      <c r="B56" s="67">
        <v>8</v>
      </c>
      <c r="C56" s="67">
        <v>12</v>
      </c>
      <c r="D56" s="67">
        <v>17</v>
      </c>
      <c r="E56" s="67">
        <v>36</v>
      </c>
      <c r="F56" s="67">
        <v>31</v>
      </c>
      <c r="G56" s="67">
        <v>13</v>
      </c>
      <c r="H56" s="67">
        <v>9</v>
      </c>
      <c r="I56" s="67">
        <v>21</v>
      </c>
      <c r="J56" s="67">
        <v>6</v>
      </c>
      <c r="K56" s="68">
        <v>11</v>
      </c>
      <c r="L56" s="68">
        <v>16</v>
      </c>
      <c r="M56" s="68">
        <v>13</v>
      </c>
      <c r="N56" s="68">
        <v>4</v>
      </c>
      <c r="O56" s="68">
        <v>15</v>
      </c>
      <c r="P56" s="68">
        <v>3</v>
      </c>
      <c r="Q56" s="68">
        <v>1</v>
      </c>
      <c r="R56" s="68">
        <v>7</v>
      </c>
      <c r="S56" s="80">
        <f>'data Waalre'!B19</f>
        <v>3</v>
      </c>
      <c r="U56" s="68">
        <f t="shared" si="1"/>
        <v>12.555555555555555</v>
      </c>
    </row>
    <row r="57" spans="1:21" ht="15.75" x14ac:dyDescent="0.25">
      <c r="A57" s="73" t="s">
        <v>91</v>
      </c>
      <c r="B57" s="67">
        <v>21</v>
      </c>
      <c r="C57" s="67">
        <v>15</v>
      </c>
      <c r="D57" s="67">
        <v>32</v>
      </c>
      <c r="E57" s="67">
        <v>35</v>
      </c>
      <c r="F57" s="67">
        <v>24</v>
      </c>
      <c r="G57" s="67">
        <v>26</v>
      </c>
      <c r="H57" s="67">
        <v>50</v>
      </c>
      <c r="I57" s="67">
        <v>45</v>
      </c>
      <c r="J57" s="67">
        <v>25</v>
      </c>
      <c r="K57" s="68">
        <v>18</v>
      </c>
      <c r="L57" s="68">
        <v>4</v>
      </c>
      <c r="M57" s="68">
        <v>26</v>
      </c>
      <c r="N57" s="68">
        <v>9</v>
      </c>
      <c r="O57" s="68">
        <v>16</v>
      </c>
      <c r="P57" s="68">
        <v>9</v>
      </c>
      <c r="Q57" s="68">
        <v>0</v>
      </c>
      <c r="R57" s="68">
        <v>16</v>
      </c>
      <c r="S57" s="80">
        <f>'data Waalre'!B20</f>
        <v>1</v>
      </c>
      <c r="U57" s="68">
        <f t="shared" si="1"/>
        <v>20.666666666666668</v>
      </c>
    </row>
    <row r="58" spans="1:21" ht="15.75" x14ac:dyDescent="0.25">
      <c r="A58" s="73" t="s">
        <v>102</v>
      </c>
      <c r="B58" s="67"/>
      <c r="C58" s="67">
        <v>0</v>
      </c>
      <c r="D58" s="67">
        <v>0</v>
      </c>
      <c r="E58" s="67">
        <v>0</v>
      </c>
      <c r="F58" s="67">
        <v>1</v>
      </c>
      <c r="G58" s="67">
        <v>2</v>
      </c>
      <c r="H58" s="67">
        <v>3</v>
      </c>
      <c r="I58" s="67">
        <v>2</v>
      </c>
      <c r="J58" s="67">
        <v>1</v>
      </c>
      <c r="K58" s="68">
        <v>0</v>
      </c>
      <c r="L58" s="68">
        <v>6</v>
      </c>
      <c r="M58" s="68">
        <v>0</v>
      </c>
      <c r="N58" s="68">
        <v>0</v>
      </c>
      <c r="O58" s="68">
        <v>2</v>
      </c>
      <c r="P58" s="68">
        <v>3</v>
      </c>
      <c r="Q58" s="68">
        <v>0</v>
      </c>
      <c r="R58" s="68">
        <v>3</v>
      </c>
      <c r="S58" s="80">
        <f>'data Waalre'!B21</f>
        <v>0</v>
      </c>
      <c r="U58" s="68">
        <f t="shared" si="1"/>
        <v>1.3529411764705883</v>
      </c>
    </row>
    <row r="59" spans="1:21" ht="15.75" x14ac:dyDescent="0.25">
      <c r="A59" s="73" t="s">
        <v>98</v>
      </c>
      <c r="B59" s="67">
        <v>2</v>
      </c>
      <c r="C59" s="67">
        <v>0</v>
      </c>
      <c r="D59" s="67">
        <v>1</v>
      </c>
      <c r="E59" s="67">
        <v>10</v>
      </c>
      <c r="F59" s="67">
        <v>3</v>
      </c>
      <c r="G59" s="67">
        <v>0</v>
      </c>
      <c r="H59" s="67">
        <v>1</v>
      </c>
      <c r="I59" s="67">
        <v>0</v>
      </c>
      <c r="J59" s="67">
        <v>4</v>
      </c>
      <c r="K59" s="68">
        <v>0</v>
      </c>
      <c r="L59" s="68">
        <v>2</v>
      </c>
      <c r="M59" s="68">
        <v>1</v>
      </c>
      <c r="N59" s="68">
        <v>0</v>
      </c>
      <c r="O59" s="68">
        <v>1</v>
      </c>
      <c r="P59" s="68">
        <v>0</v>
      </c>
      <c r="Q59" s="68">
        <v>0</v>
      </c>
      <c r="R59" s="68">
        <v>1</v>
      </c>
      <c r="S59" s="80">
        <f>'data Waalre'!B22</f>
        <v>0</v>
      </c>
      <c r="U59" s="68">
        <f t="shared" si="1"/>
        <v>1.4444444444444444</v>
      </c>
    </row>
    <row r="60" spans="1:21" ht="15.75" x14ac:dyDescent="0.25">
      <c r="A60" s="73" t="s">
        <v>90</v>
      </c>
      <c r="B60" s="67">
        <v>12</v>
      </c>
      <c r="C60" s="67">
        <v>5</v>
      </c>
      <c r="D60" s="67">
        <v>24</v>
      </c>
      <c r="E60" s="67">
        <v>31</v>
      </c>
      <c r="F60" s="67">
        <v>33</v>
      </c>
      <c r="G60" s="67">
        <v>20</v>
      </c>
      <c r="H60" s="67">
        <v>32</v>
      </c>
      <c r="I60" s="67">
        <v>69</v>
      </c>
      <c r="J60" s="67">
        <v>14</v>
      </c>
      <c r="K60" s="68">
        <v>80</v>
      </c>
      <c r="L60" s="68">
        <v>59</v>
      </c>
      <c r="M60" s="68">
        <v>55</v>
      </c>
      <c r="N60" s="68">
        <v>25</v>
      </c>
      <c r="O60" s="68">
        <v>52</v>
      </c>
      <c r="P60" s="68">
        <v>51</v>
      </c>
      <c r="Q60" s="68">
        <v>13</v>
      </c>
      <c r="R60" s="68">
        <v>43</v>
      </c>
      <c r="S60" s="80">
        <f>'data Waalre'!B23</f>
        <v>28</v>
      </c>
      <c r="U60" s="68">
        <f t="shared" si="1"/>
        <v>35.888888888888886</v>
      </c>
    </row>
    <row r="61" spans="1:21" ht="15.75" x14ac:dyDescent="0.25">
      <c r="A61" s="73" t="s">
        <v>79</v>
      </c>
      <c r="B61" s="67">
        <v>99</v>
      </c>
      <c r="C61" s="67">
        <v>27</v>
      </c>
      <c r="D61" s="67">
        <v>111</v>
      </c>
      <c r="E61" s="67">
        <v>169</v>
      </c>
      <c r="F61" s="67">
        <v>80</v>
      </c>
      <c r="G61" s="67">
        <v>78</v>
      </c>
      <c r="H61" s="67">
        <v>97</v>
      </c>
      <c r="I61" s="67">
        <v>144</v>
      </c>
      <c r="J61" s="67">
        <v>68</v>
      </c>
      <c r="K61" s="68">
        <v>115</v>
      </c>
      <c r="L61" s="68">
        <v>65</v>
      </c>
      <c r="M61" s="68">
        <v>124</v>
      </c>
      <c r="N61" s="68">
        <v>86</v>
      </c>
      <c r="O61" s="68">
        <v>176</v>
      </c>
      <c r="P61" s="68">
        <v>92</v>
      </c>
      <c r="Q61" s="68">
        <v>89</v>
      </c>
      <c r="R61" s="68">
        <v>108</v>
      </c>
      <c r="S61" s="80">
        <f>'data Waalre'!B24</f>
        <v>81</v>
      </c>
      <c r="U61" s="68">
        <f t="shared" si="1"/>
        <v>100.5</v>
      </c>
    </row>
    <row r="62" spans="1:21" ht="15.75" x14ac:dyDescent="0.25">
      <c r="A62" s="73" t="s">
        <v>100</v>
      </c>
      <c r="B62" s="67">
        <v>0</v>
      </c>
      <c r="C62" s="67">
        <v>0</v>
      </c>
      <c r="D62" s="67">
        <v>3</v>
      </c>
      <c r="E62" s="67">
        <v>5</v>
      </c>
      <c r="F62" s="67">
        <v>9</v>
      </c>
      <c r="G62" s="67">
        <v>1</v>
      </c>
      <c r="H62" s="67">
        <v>3</v>
      </c>
      <c r="I62" s="67">
        <v>1</v>
      </c>
      <c r="J62" s="67">
        <v>0</v>
      </c>
      <c r="K62" s="68">
        <v>0</v>
      </c>
      <c r="L62" s="68">
        <v>2</v>
      </c>
      <c r="M62" s="68">
        <v>2</v>
      </c>
      <c r="N62" s="68">
        <v>16</v>
      </c>
      <c r="O62" s="68">
        <v>7</v>
      </c>
      <c r="P62" s="68">
        <v>1</v>
      </c>
      <c r="Q62" s="68">
        <v>2</v>
      </c>
      <c r="R62" s="68">
        <v>5</v>
      </c>
      <c r="S62" s="80">
        <f>'data Waalre'!B25</f>
        <v>0</v>
      </c>
      <c r="U62" s="68">
        <f t="shared" si="1"/>
        <v>3.1666666666666665</v>
      </c>
    </row>
    <row r="63" spans="1:21" ht="15.75" x14ac:dyDescent="0.25">
      <c r="A63" s="73" t="s">
        <v>96</v>
      </c>
      <c r="B63" s="67">
        <v>1</v>
      </c>
      <c r="C63" s="67">
        <v>0</v>
      </c>
      <c r="D63" s="67">
        <v>0</v>
      </c>
      <c r="E63" s="67">
        <v>1</v>
      </c>
      <c r="F63" s="67">
        <v>2</v>
      </c>
      <c r="G63" s="67">
        <v>2</v>
      </c>
      <c r="H63" s="67">
        <v>5</v>
      </c>
      <c r="I63" s="67">
        <v>7</v>
      </c>
      <c r="J63" s="67">
        <v>0</v>
      </c>
      <c r="K63" s="68">
        <v>2</v>
      </c>
      <c r="L63" s="68">
        <v>1</v>
      </c>
      <c r="M63" s="68">
        <v>0</v>
      </c>
      <c r="N63" s="68">
        <v>0</v>
      </c>
      <c r="O63" s="68">
        <v>1</v>
      </c>
      <c r="P63" s="68">
        <v>0</v>
      </c>
      <c r="Q63" s="68">
        <v>0</v>
      </c>
      <c r="R63" s="68">
        <v>1</v>
      </c>
      <c r="S63" s="80">
        <f>'data Waalre'!B26</f>
        <v>0</v>
      </c>
      <c r="U63" s="68">
        <f t="shared" si="1"/>
        <v>1.2777777777777777</v>
      </c>
    </row>
    <row r="64" spans="1:21" ht="15.75" x14ac:dyDescent="0.25">
      <c r="A64" s="73" t="s">
        <v>95</v>
      </c>
      <c r="B64" s="67">
        <v>16</v>
      </c>
      <c r="C64" s="67">
        <v>3</v>
      </c>
      <c r="D64" s="67">
        <v>21</v>
      </c>
      <c r="E64" s="67">
        <v>36</v>
      </c>
      <c r="F64" s="67">
        <v>13</v>
      </c>
      <c r="G64" s="67">
        <v>14</v>
      </c>
      <c r="H64" s="67">
        <v>25</v>
      </c>
      <c r="I64" s="67">
        <v>8</v>
      </c>
      <c r="J64" s="67">
        <v>4</v>
      </c>
      <c r="K64" s="68">
        <v>25</v>
      </c>
      <c r="L64" s="68">
        <v>29</v>
      </c>
      <c r="M64" s="68">
        <v>13</v>
      </c>
      <c r="N64" s="68">
        <v>1</v>
      </c>
      <c r="O64" s="68">
        <v>41</v>
      </c>
      <c r="P64" s="68">
        <v>17</v>
      </c>
      <c r="Q64" s="68">
        <v>4</v>
      </c>
      <c r="R64" s="68">
        <v>22</v>
      </c>
      <c r="S64" s="80">
        <f>'data Waalre'!B27</f>
        <v>0</v>
      </c>
      <c r="U64" s="68">
        <f t="shared" si="1"/>
        <v>16.222222222222221</v>
      </c>
    </row>
    <row r="65" spans="1:21" ht="15.75" x14ac:dyDescent="0.25">
      <c r="A65" s="73" t="s">
        <v>97</v>
      </c>
      <c r="B65" s="67">
        <v>2</v>
      </c>
      <c r="C65" s="67">
        <v>5</v>
      </c>
      <c r="D65" s="67">
        <v>5</v>
      </c>
      <c r="E65" s="67">
        <v>3</v>
      </c>
      <c r="F65" s="67">
        <v>2</v>
      </c>
      <c r="G65" s="67">
        <v>2</v>
      </c>
      <c r="H65" s="67">
        <v>2</v>
      </c>
      <c r="I65" s="67">
        <v>0</v>
      </c>
      <c r="J65" s="67">
        <v>0</v>
      </c>
      <c r="K65" s="68">
        <v>0</v>
      </c>
      <c r="L65" s="68">
        <v>0</v>
      </c>
      <c r="M65" s="68">
        <v>3</v>
      </c>
      <c r="N65" s="68">
        <v>1</v>
      </c>
      <c r="O65" s="68">
        <v>1</v>
      </c>
      <c r="P65" s="68">
        <v>0</v>
      </c>
      <c r="Q65" s="68">
        <v>1</v>
      </c>
      <c r="R65" s="68">
        <v>1</v>
      </c>
      <c r="S65" s="80">
        <f>'data Waalre'!B28</f>
        <v>2</v>
      </c>
      <c r="U65" s="68">
        <f t="shared" si="1"/>
        <v>1.6666666666666667</v>
      </c>
    </row>
    <row r="66" spans="1:21" ht="15.75" x14ac:dyDescent="0.25">
      <c r="A66" s="73" t="s">
        <v>89</v>
      </c>
      <c r="B66" s="67">
        <v>3</v>
      </c>
      <c r="C66" s="67">
        <v>1</v>
      </c>
      <c r="D66" s="67">
        <v>13</v>
      </c>
      <c r="E66" s="67">
        <v>15</v>
      </c>
      <c r="F66" s="67">
        <v>8</v>
      </c>
      <c r="G66" s="67">
        <v>7</v>
      </c>
      <c r="H66" s="67">
        <v>21</v>
      </c>
      <c r="I66" s="67">
        <v>21</v>
      </c>
      <c r="J66" s="67">
        <v>8</v>
      </c>
      <c r="K66" s="68">
        <v>18</v>
      </c>
      <c r="L66" s="68">
        <v>15</v>
      </c>
      <c r="M66" s="68">
        <v>17</v>
      </c>
      <c r="N66" s="68">
        <v>2</v>
      </c>
      <c r="O66" s="68">
        <v>9</v>
      </c>
      <c r="P66" s="68">
        <v>0</v>
      </c>
      <c r="Q66" s="68">
        <v>0</v>
      </c>
      <c r="R66" s="68">
        <v>0</v>
      </c>
      <c r="S66" s="80">
        <f>'data Waalre'!B29</f>
        <v>0</v>
      </c>
      <c r="U66" s="68">
        <f t="shared" si="1"/>
        <v>8.7777777777777786</v>
      </c>
    </row>
    <row r="67" spans="1:21" ht="15.75" x14ac:dyDescent="0.25">
      <c r="A67" s="73" t="s">
        <v>82</v>
      </c>
      <c r="B67" s="67">
        <v>1</v>
      </c>
      <c r="C67" s="67">
        <v>1</v>
      </c>
      <c r="D67" s="67">
        <v>11</v>
      </c>
      <c r="E67" s="67">
        <v>22</v>
      </c>
      <c r="F67" s="67">
        <v>13</v>
      </c>
      <c r="G67" s="67">
        <v>3</v>
      </c>
      <c r="H67" s="67">
        <v>16</v>
      </c>
      <c r="I67" s="67">
        <v>23</v>
      </c>
      <c r="J67" s="67">
        <v>32</v>
      </c>
      <c r="K67" s="68">
        <v>3</v>
      </c>
      <c r="L67" s="68">
        <v>3</v>
      </c>
      <c r="M67" s="68">
        <v>2</v>
      </c>
      <c r="N67" s="68">
        <v>5</v>
      </c>
      <c r="O67" s="68">
        <v>6</v>
      </c>
      <c r="P67" s="68">
        <v>8</v>
      </c>
      <c r="Q67" s="68">
        <v>3</v>
      </c>
      <c r="R67" s="68">
        <v>12</v>
      </c>
      <c r="S67" s="80">
        <f>'data Waalre'!B30</f>
        <v>13</v>
      </c>
      <c r="U67" s="68">
        <f t="shared" si="1"/>
        <v>9.8333333333333339</v>
      </c>
    </row>
    <row r="68" spans="1:21" ht="15.75" x14ac:dyDescent="0.25">
      <c r="A68" s="73" t="s">
        <v>83</v>
      </c>
      <c r="B68" s="67">
        <v>5</v>
      </c>
      <c r="C68" s="67">
        <v>1</v>
      </c>
      <c r="D68" s="67">
        <v>27</v>
      </c>
      <c r="E68" s="67">
        <v>39</v>
      </c>
      <c r="F68" s="67">
        <v>40</v>
      </c>
      <c r="G68" s="67">
        <v>27</v>
      </c>
      <c r="H68" s="67">
        <v>16</v>
      </c>
      <c r="I68" s="67">
        <v>26</v>
      </c>
      <c r="J68" s="67">
        <v>28</v>
      </c>
      <c r="K68" s="68">
        <v>13</v>
      </c>
      <c r="L68" s="68">
        <v>15</v>
      </c>
      <c r="M68" s="68">
        <v>12</v>
      </c>
      <c r="N68" s="68">
        <v>23</v>
      </c>
      <c r="O68" s="68">
        <v>47</v>
      </c>
      <c r="P68" s="68">
        <v>37</v>
      </c>
      <c r="Q68" s="68">
        <v>37</v>
      </c>
      <c r="R68" s="68">
        <v>27</v>
      </c>
      <c r="S68" s="80">
        <f>'data Waalre'!B31</f>
        <v>11</v>
      </c>
      <c r="U68" s="68">
        <f t="shared" si="1"/>
        <v>23.944444444444443</v>
      </c>
    </row>
    <row r="69" spans="1:21" ht="15.75" x14ac:dyDescent="0.25">
      <c r="A69" s="73" t="s">
        <v>92</v>
      </c>
      <c r="B69" s="67">
        <v>17</v>
      </c>
      <c r="C69" s="67">
        <v>1</v>
      </c>
      <c r="D69" s="67">
        <v>9</v>
      </c>
      <c r="E69" s="67">
        <v>49</v>
      </c>
      <c r="F69" s="67">
        <v>16</v>
      </c>
      <c r="G69" s="67">
        <v>16</v>
      </c>
      <c r="H69" s="67">
        <v>5</v>
      </c>
      <c r="I69" s="67">
        <v>6</v>
      </c>
      <c r="J69" s="67">
        <v>6</v>
      </c>
      <c r="K69" s="68">
        <v>5</v>
      </c>
      <c r="L69" s="68">
        <v>6</v>
      </c>
      <c r="M69" s="68">
        <v>4</v>
      </c>
      <c r="N69" s="68">
        <v>0</v>
      </c>
      <c r="O69" s="68">
        <v>5</v>
      </c>
      <c r="P69" s="68">
        <v>3</v>
      </c>
      <c r="Q69" s="68">
        <v>10</v>
      </c>
      <c r="R69" s="68">
        <v>3</v>
      </c>
      <c r="S69" s="80">
        <f>'data Waalre'!B33</f>
        <v>0</v>
      </c>
      <c r="U69" s="68">
        <f t="shared" si="1"/>
        <v>8.9444444444444446</v>
      </c>
    </row>
    <row r="70" spans="1:21" ht="15.75" x14ac:dyDescent="0.25">
      <c r="A70" s="73" t="s">
        <v>94</v>
      </c>
      <c r="B70" s="67">
        <v>1</v>
      </c>
      <c r="C70" s="67">
        <v>0</v>
      </c>
      <c r="D70" s="67">
        <v>1</v>
      </c>
      <c r="E70" s="67">
        <v>2</v>
      </c>
      <c r="F70" s="67">
        <v>6</v>
      </c>
      <c r="G70" s="67">
        <v>1</v>
      </c>
      <c r="H70" s="67">
        <v>4</v>
      </c>
      <c r="I70" s="67">
        <v>2</v>
      </c>
      <c r="J70" s="67">
        <v>0</v>
      </c>
      <c r="K70" s="68">
        <v>0</v>
      </c>
      <c r="L70" s="68">
        <v>1</v>
      </c>
      <c r="M70" s="68">
        <v>0</v>
      </c>
      <c r="N70" s="68">
        <v>0</v>
      </c>
      <c r="O70" s="68">
        <v>0</v>
      </c>
      <c r="P70" s="68">
        <v>2</v>
      </c>
      <c r="Q70" s="68">
        <v>0</v>
      </c>
      <c r="R70" s="68">
        <v>0</v>
      </c>
      <c r="S70" s="80">
        <f>'data Waalre'!B34</f>
        <v>0</v>
      </c>
      <c r="U70" s="68">
        <f t="shared" si="1"/>
        <v>1.1111111111111112</v>
      </c>
    </row>
    <row r="71" spans="1:21" ht="15.75" x14ac:dyDescent="0.25">
      <c r="A71" s="120" t="s">
        <v>170</v>
      </c>
      <c r="B71" s="67"/>
      <c r="C71" s="67"/>
      <c r="D71" s="67"/>
      <c r="E71" s="67"/>
      <c r="F71" s="67"/>
      <c r="G71" s="67"/>
      <c r="H71" s="67"/>
      <c r="I71" s="67"/>
      <c r="J71" s="67"/>
      <c r="K71" s="68"/>
      <c r="L71" s="68"/>
      <c r="M71" s="68"/>
      <c r="N71" s="68"/>
      <c r="O71" s="68">
        <v>0</v>
      </c>
      <c r="P71" s="68">
        <v>0</v>
      </c>
      <c r="Q71" s="68">
        <v>0</v>
      </c>
      <c r="R71" s="68">
        <v>0</v>
      </c>
      <c r="S71" s="80">
        <f>'data Waalre'!B35</f>
        <v>0</v>
      </c>
      <c r="U71" s="68">
        <f>AVERAGE(B71:S71)</f>
        <v>0</v>
      </c>
    </row>
    <row r="72" spans="1:21" ht="15.75" x14ac:dyDescent="0.25">
      <c r="A72" s="120" t="s">
        <v>171</v>
      </c>
      <c r="B72" s="67"/>
      <c r="C72" s="67"/>
      <c r="D72" s="67"/>
      <c r="E72" s="67"/>
      <c r="F72" s="67"/>
      <c r="G72" s="67"/>
      <c r="H72" s="67"/>
      <c r="I72" s="67"/>
      <c r="J72" s="67"/>
      <c r="K72" s="68"/>
      <c r="L72" s="68"/>
      <c r="M72" s="68"/>
      <c r="N72" s="68"/>
      <c r="O72" s="68">
        <v>0</v>
      </c>
      <c r="P72" s="68">
        <v>0</v>
      </c>
      <c r="Q72" s="68">
        <v>1</v>
      </c>
      <c r="R72" s="68">
        <v>0</v>
      </c>
      <c r="S72" s="80">
        <f>'data Waalre'!B36</f>
        <v>0</v>
      </c>
      <c r="U72" s="68">
        <f t="shared" ref="U72:U83" si="2">AVERAGE(B72:S72)</f>
        <v>0.2</v>
      </c>
    </row>
    <row r="73" spans="1:21" ht="15.75" x14ac:dyDescent="0.25">
      <c r="A73" s="120" t="s">
        <v>80</v>
      </c>
      <c r="B73" s="67"/>
      <c r="C73" s="67">
        <v>0</v>
      </c>
      <c r="D73" s="67">
        <v>10</v>
      </c>
      <c r="E73" s="67">
        <v>3</v>
      </c>
      <c r="F73" s="67">
        <v>4</v>
      </c>
      <c r="G73" s="67">
        <v>0</v>
      </c>
      <c r="H73" s="67">
        <v>67</v>
      </c>
      <c r="I73" s="67">
        <v>1</v>
      </c>
      <c r="J73" s="67">
        <v>2</v>
      </c>
      <c r="K73" s="68">
        <v>13</v>
      </c>
      <c r="L73" s="68">
        <v>2</v>
      </c>
      <c r="M73" s="68">
        <v>0</v>
      </c>
      <c r="N73" s="68">
        <v>1</v>
      </c>
      <c r="O73" s="68">
        <v>2</v>
      </c>
      <c r="P73" s="68">
        <v>3</v>
      </c>
      <c r="Q73" s="68">
        <v>0</v>
      </c>
      <c r="R73" s="68">
        <v>5</v>
      </c>
      <c r="S73" s="80">
        <f>'data Waalre'!B37</f>
        <v>7</v>
      </c>
      <c r="U73" s="68">
        <f t="shared" si="2"/>
        <v>7.0588235294117645</v>
      </c>
    </row>
    <row r="74" spans="1:21" ht="15.75" x14ac:dyDescent="0.25">
      <c r="A74" s="120" t="s">
        <v>103</v>
      </c>
      <c r="B74" s="67"/>
      <c r="C74" s="67">
        <v>0</v>
      </c>
      <c r="D74" s="67">
        <v>1</v>
      </c>
      <c r="E74" s="67">
        <v>0</v>
      </c>
      <c r="F74" s="67">
        <v>0</v>
      </c>
      <c r="G74" s="67">
        <v>1</v>
      </c>
      <c r="H74" s="67">
        <v>0</v>
      </c>
      <c r="I74" s="67">
        <v>0</v>
      </c>
      <c r="J74" s="67">
        <v>1</v>
      </c>
      <c r="K74" s="68">
        <v>0</v>
      </c>
      <c r="L74" s="68">
        <v>1</v>
      </c>
      <c r="M74" s="68">
        <v>1</v>
      </c>
      <c r="N74" s="68">
        <v>3</v>
      </c>
      <c r="O74" s="68">
        <v>1</v>
      </c>
      <c r="P74" s="68">
        <v>0</v>
      </c>
      <c r="Q74" s="68">
        <v>2</v>
      </c>
      <c r="R74" s="68">
        <v>2</v>
      </c>
      <c r="S74" s="80">
        <f>'data Waalre'!B38</f>
        <v>0</v>
      </c>
      <c r="U74" s="68">
        <f t="shared" si="2"/>
        <v>0.76470588235294112</v>
      </c>
    </row>
    <row r="75" spans="1:21" ht="15.75" x14ac:dyDescent="0.25">
      <c r="A75" s="120" t="s">
        <v>172</v>
      </c>
      <c r="B75" s="67"/>
      <c r="C75" s="67"/>
      <c r="D75" s="67"/>
      <c r="E75" s="67"/>
      <c r="F75" s="67"/>
      <c r="G75" s="67"/>
      <c r="H75" s="67"/>
      <c r="I75" s="67"/>
      <c r="J75" s="67"/>
      <c r="K75" s="68"/>
      <c r="L75" s="68"/>
      <c r="M75" s="68"/>
      <c r="N75" s="68"/>
      <c r="O75" s="68">
        <v>0</v>
      </c>
      <c r="P75" s="68">
        <v>0</v>
      </c>
      <c r="Q75" s="68">
        <v>0</v>
      </c>
      <c r="R75" s="68">
        <v>0</v>
      </c>
      <c r="S75" s="80">
        <f>'data Waalre'!B39</f>
        <v>0</v>
      </c>
      <c r="U75" s="68">
        <f t="shared" si="2"/>
        <v>0</v>
      </c>
    </row>
    <row r="76" spans="1:21" ht="15.75" x14ac:dyDescent="0.25">
      <c r="A76" s="120" t="s">
        <v>173</v>
      </c>
      <c r="B76" s="67"/>
      <c r="C76" s="67"/>
      <c r="D76" s="67"/>
      <c r="E76" s="67"/>
      <c r="F76" s="67">
        <v>0</v>
      </c>
      <c r="G76" s="67">
        <v>0</v>
      </c>
      <c r="H76" s="67">
        <v>0</v>
      </c>
      <c r="I76" s="67">
        <v>0</v>
      </c>
      <c r="J76" s="67">
        <v>0</v>
      </c>
      <c r="K76" s="68">
        <v>0</v>
      </c>
      <c r="L76" s="68">
        <v>1</v>
      </c>
      <c r="M76" s="68">
        <v>0</v>
      </c>
      <c r="N76" s="68">
        <v>0</v>
      </c>
      <c r="O76" s="68">
        <v>0</v>
      </c>
      <c r="P76" s="68">
        <v>0</v>
      </c>
      <c r="Q76" s="68">
        <v>0</v>
      </c>
      <c r="R76" s="68">
        <v>0</v>
      </c>
      <c r="S76" s="80">
        <f>'data Waalre'!B40</f>
        <v>0</v>
      </c>
      <c r="U76" s="68">
        <f t="shared" si="2"/>
        <v>7.1428571428571425E-2</v>
      </c>
    </row>
    <row r="77" spans="1:21" ht="15.75" x14ac:dyDescent="0.25">
      <c r="A77" s="120" t="s">
        <v>104</v>
      </c>
      <c r="B77" s="67"/>
      <c r="C77" s="67"/>
      <c r="D77" s="67"/>
      <c r="E77" s="67"/>
      <c r="F77" s="67">
        <v>4</v>
      </c>
      <c r="G77" s="67">
        <v>0</v>
      </c>
      <c r="H77" s="67">
        <v>0</v>
      </c>
      <c r="I77" s="67">
        <v>23</v>
      </c>
      <c r="J77" s="67">
        <v>2</v>
      </c>
      <c r="K77" s="68">
        <v>4</v>
      </c>
      <c r="L77" s="68">
        <v>1</v>
      </c>
      <c r="M77" s="68">
        <v>0</v>
      </c>
      <c r="N77" s="68">
        <v>1</v>
      </c>
      <c r="O77" s="68">
        <v>5</v>
      </c>
      <c r="P77" s="68">
        <v>2</v>
      </c>
      <c r="Q77" s="68">
        <v>0</v>
      </c>
      <c r="R77" s="68">
        <v>0</v>
      </c>
      <c r="S77" s="80">
        <f>'data Waalre'!B41</f>
        <v>0</v>
      </c>
      <c r="U77" s="68">
        <f t="shared" si="2"/>
        <v>3</v>
      </c>
    </row>
    <row r="78" spans="1:21" ht="15.75" x14ac:dyDescent="0.25">
      <c r="A78" s="120" t="s">
        <v>174</v>
      </c>
      <c r="B78" s="67"/>
      <c r="C78" s="67">
        <v>0</v>
      </c>
      <c r="D78" s="67">
        <v>13</v>
      </c>
      <c r="E78" s="67">
        <v>6</v>
      </c>
      <c r="F78" s="67">
        <v>3</v>
      </c>
      <c r="G78" s="67">
        <v>0</v>
      </c>
      <c r="H78" s="67">
        <v>0</v>
      </c>
      <c r="I78" s="67">
        <v>0</v>
      </c>
      <c r="J78" s="67">
        <v>2</v>
      </c>
      <c r="K78" s="68">
        <v>2</v>
      </c>
      <c r="L78" s="68">
        <v>2</v>
      </c>
      <c r="M78" s="68">
        <v>1</v>
      </c>
      <c r="N78" s="68">
        <v>0</v>
      </c>
      <c r="O78" s="68">
        <v>0</v>
      </c>
      <c r="P78" s="68">
        <v>0</v>
      </c>
      <c r="Q78" s="68">
        <v>0</v>
      </c>
      <c r="R78" s="68">
        <v>0</v>
      </c>
      <c r="S78" s="80">
        <f>'data Waalre'!B42</f>
        <v>0</v>
      </c>
      <c r="U78" s="68">
        <f t="shared" si="2"/>
        <v>1.7058823529411764</v>
      </c>
    </row>
    <row r="79" spans="1:21" ht="15.75" x14ac:dyDescent="0.25">
      <c r="A79" s="120" t="s">
        <v>175</v>
      </c>
      <c r="B79" s="67"/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</v>
      </c>
      <c r="I79" s="67">
        <v>0</v>
      </c>
      <c r="J79" s="67">
        <v>0</v>
      </c>
      <c r="K79" s="68">
        <v>0</v>
      </c>
      <c r="L79" s="68">
        <v>0</v>
      </c>
      <c r="M79" s="68">
        <v>1</v>
      </c>
      <c r="N79" s="68">
        <v>0</v>
      </c>
      <c r="O79" s="68">
        <v>0</v>
      </c>
      <c r="P79" s="68">
        <v>0</v>
      </c>
      <c r="Q79" s="68">
        <v>0</v>
      </c>
      <c r="R79" s="68">
        <v>0</v>
      </c>
      <c r="S79" s="80">
        <f>'data Waalre'!B43</f>
        <v>0</v>
      </c>
      <c r="U79" s="68">
        <f t="shared" si="2"/>
        <v>0.29411764705882354</v>
      </c>
    </row>
    <row r="80" spans="1:21" ht="15.75" x14ac:dyDescent="0.25">
      <c r="A80" s="73" t="s">
        <v>124</v>
      </c>
      <c r="B80" s="67"/>
      <c r="C80" s="67"/>
      <c r="D80" s="67"/>
      <c r="E80" s="67"/>
      <c r="F80" s="67"/>
      <c r="G80" s="67"/>
      <c r="H80" s="67">
        <v>0</v>
      </c>
      <c r="I80" s="67">
        <v>0</v>
      </c>
      <c r="J80" s="67">
        <v>0</v>
      </c>
      <c r="K80" s="68">
        <v>0</v>
      </c>
      <c r="L80" s="68">
        <v>1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R80" s="68">
        <v>1</v>
      </c>
      <c r="S80" s="80">
        <f>'data Waalre'!B44</f>
        <v>0</v>
      </c>
      <c r="U80" s="68">
        <f t="shared" si="2"/>
        <v>0.16666666666666666</v>
      </c>
    </row>
    <row r="81" spans="1:21" ht="15.75" x14ac:dyDescent="0.25">
      <c r="A81" s="73" t="s">
        <v>125</v>
      </c>
      <c r="B81" s="93"/>
      <c r="C81" s="93"/>
      <c r="D81" s="93"/>
      <c r="E81" s="93"/>
      <c r="F81" s="93"/>
      <c r="G81" s="93"/>
      <c r="H81" s="67">
        <v>0</v>
      </c>
      <c r="I81" s="67">
        <v>0</v>
      </c>
      <c r="J81" s="67">
        <v>0</v>
      </c>
      <c r="K81" s="67">
        <v>0</v>
      </c>
      <c r="L81" s="67">
        <v>1</v>
      </c>
      <c r="M81" s="67">
        <v>0</v>
      </c>
      <c r="N81" s="67">
        <v>0</v>
      </c>
      <c r="O81" s="67">
        <v>0</v>
      </c>
      <c r="P81" s="67">
        <v>0</v>
      </c>
      <c r="Q81" s="67">
        <v>0</v>
      </c>
      <c r="R81" s="67">
        <v>0</v>
      </c>
      <c r="S81" s="80">
        <f>'data Waalre'!B45</f>
        <v>0</v>
      </c>
      <c r="U81" s="68">
        <f t="shared" si="2"/>
        <v>8.3333333333333329E-2</v>
      </c>
    </row>
    <row r="82" spans="1:21" ht="15.75" x14ac:dyDescent="0.25">
      <c r="A82" s="73" t="s">
        <v>129</v>
      </c>
      <c r="H82" s="67">
        <v>0</v>
      </c>
      <c r="I82" s="67">
        <v>0</v>
      </c>
      <c r="J82" s="67">
        <v>0</v>
      </c>
      <c r="K82" s="67">
        <v>0</v>
      </c>
      <c r="L82" s="67">
        <v>0</v>
      </c>
      <c r="M82" s="67">
        <v>1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80">
        <f>'data Waalre'!B46</f>
        <v>0</v>
      </c>
      <c r="U82" s="68">
        <f t="shared" ref="U82" si="3">AVERAGE(B82:S82)</f>
        <v>8.3333333333333329E-2</v>
      </c>
    </row>
    <row r="83" spans="1:21" ht="15.75" x14ac:dyDescent="0.25">
      <c r="A83" s="73" t="s">
        <v>205</v>
      </c>
      <c r="H83" s="67">
        <v>0</v>
      </c>
      <c r="I83" s="67">
        <v>0</v>
      </c>
      <c r="J83" s="67">
        <v>0</v>
      </c>
      <c r="K83" s="67">
        <v>0</v>
      </c>
      <c r="L83" s="67">
        <v>0</v>
      </c>
      <c r="M83" s="67">
        <v>1</v>
      </c>
      <c r="N83" s="67">
        <v>0</v>
      </c>
      <c r="O83" s="67">
        <v>0</v>
      </c>
      <c r="P83" s="67">
        <v>0</v>
      </c>
      <c r="Q83" s="67">
        <v>1</v>
      </c>
      <c r="R83" s="67">
        <v>3</v>
      </c>
      <c r="S83" s="80">
        <f>'data Waalre'!B47</f>
        <v>0</v>
      </c>
      <c r="U83" s="68">
        <f t="shared" si="2"/>
        <v>0.41666666666666669</v>
      </c>
    </row>
    <row r="84" spans="1:21" ht="15" x14ac:dyDescent="0.2"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</row>
    <row r="92" spans="1:21" x14ac:dyDescent="0.2">
      <c r="A92" s="88" t="s">
        <v>131</v>
      </c>
      <c r="B92" s="56">
        <v>-1.1917248318654849</v>
      </c>
      <c r="C92" s="56">
        <v>-0.58405345514747375</v>
      </c>
      <c r="D92" s="56">
        <v>-0.8283416308812851</v>
      </c>
      <c r="E92" s="56">
        <v>-1.0770503369313078</v>
      </c>
      <c r="F92" s="56">
        <v>-1.2699241373286787</v>
      </c>
      <c r="G92" s="56">
        <v>-1.1249574429144169</v>
      </c>
      <c r="H92" s="56">
        <v>-0.92701615007890814</v>
      </c>
      <c r="I92" s="56">
        <v>-0.84129217657758359</v>
      </c>
      <c r="J92" s="56">
        <v>-1.2650242265622624</v>
      </c>
      <c r="K92" s="56">
        <v>-1.0350674280644221</v>
      </c>
      <c r="L92" s="56">
        <v>-1.3592648452536085</v>
      </c>
      <c r="M92" s="56">
        <v>-0.72694285000257819</v>
      </c>
      <c r="N92" s="56">
        <v>-0.76233591733675121</v>
      </c>
      <c r="O92" s="56">
        <v>-0.59013998838593984</v>
      </c>
      <c r="P92" s="56">
        <v>-0.95532213086485385</v>
      </c>
      <c r="Q92" s="56">
        <v>-0.73486788961570138</v>
      </c>
      <c r="R92" s="56">
        <v>-0.47956820030326119</v>
      </c>
      <c r="S92" s="56">
        <f>-S93</f>
        <v>-1.1916608241958868</v>
      </c>
      <c r="U92" s="56">
        <f t="shared" ref="U92:U95" si="4">AVERAGE(B92:S92)</f>
        <v>-0.9413641367950224</v>
      </c>
    </row>
    <row r="93" spans="1:21" x14ac:dyDescent="0.2">
      <c r="B93" s="56">
        <v>1.1917248318654849</v>
      </c>
      <c r="C93" s="56">
        <v>0.58405345514747375</v>
      </c>
      <c r="D93" s="56">
        <v>0.8283416308812851</v>
      </c>
      <c r="E93" s="56">
        <v>1.0770503369313078</v>
      </c>
      <c r="F93" s="56">
        <v>1.2699241373286787</v>
      </c>
      <c r="G93" s="56">
        <v>1.1249574429144169</v>
      </c>
      <c r="H93" s="56">
        <v>0.92701615007890814</v>
      </c>
      <c r="I93" s="56">
        <v>0.84129217657758359</v>
      </c>
      <c r="J93" s="56">
        <v>1.2650242265622624</v>
      </c>
      <c r="K93" s="56">
        <v>1.0350674280644221</v>
      </c>
      <c r="L93" s="56">
        <v>1.3592648452536085</v>
      </c>
      <c r="M93" s="56">
        <v>0.72694285000257819</v>
      </c>
      <c r="N93" s="56">
        <v>0.76233591733675121</v>
      </c>
      <c r="O93" s="56">
        <v>0.59013998838593984</v>
      </c>
      <c r="P93" s="56">
        <v>0.95532213086485385</v>
      </c>
      <c r="Q93" s="56">
        <v>0.73486788961570138</v>
      </c>
      <c r="R93" s="56">
        <v>0.47956820030326119</v>
      </c>
      <c r="S93" s="56">
        <f>-KNMI!T473</f>
        <v>1.1916608241958868</v>
      </c>
      <c r="U93" s="56">
        <f t="shared" si="4"/>
        <v>0.9413641367950224</v>
      </c>
    </row>
    <row r="94" spans="1:21" x14ac:dyDescent="0.2">
      <c r="B94" s="56">
        <v>-0.27015130283700245</v>
      </c>
      <c r="C94" s="56">
        <v>-0.78920019470381964</v>
      </c>
      <c r="D94" s="56">
        <v>-0.41859000957231707</v>
      </c>
      <c r="E94" s="56">
        <v>0.19660842651221599</v>
      </c>
      <c r="F94" s="56">
        <v>-0.99705243195903648</v>
      </c>
      <c r="G94" s="56">
        <v>-1.1469406075906166</v>
      </c>
      <c r="H94" s="56">
        <v>-0.16597160318474766</v>
      </c>
      <c r="I94" s="56">
        <v>-0.24880167710032114</v>
      </c>
      <c r="J94" s="56">
        <v>-0.4908595681298224</v>
      </c>
      <c r="K94" s="56">
        <v>-0.69280271952676553</v>
      </c>
      <c r="L94" s="56">
        <v>-0.69554281596958512</v>
      </c>
      <c r="M94" s="56">
        <v>0.20982768609925059</v>
      </c>
      <c r="N94" s="56">
        <v>-0.49782887269077841</v>
      </c>
      <c r="O94" s="56">
        <v>-0.11902229259297513</v>
      </c>
      <c r="P94" s="56">
        <v>-9.8175322789947159E-2</v>
      </c>
      <c r="Q94" s="56">
        <v>0.17133570581177077</v>
      </c>
      <c r="R94" s="56">
        <v>-0.15239991259190294</v>
      </c>
      <c r="S94" s="56">
        <f>-S95</f>
        <v>-0.8762829542309668</v>
      </c>
      <c r="U94" s="56">
        <f t="shared" si="4"/>
        <v>-0.39343613705818703</v>
      </c>
    </row>
    <row r="95" spans="1:21" x14ac:dyDescent="0.2">
      <c r="B95" s="56">
        <v>0.27015130283700245</v>
      </c>
      <c r="C95" s="56">
        <v>0.78920019470381964</v>
      </c>
      <c r="D95" s="56">
        <v>0.41859000957231707</v>
      </c>
      <c r="E95" s="56">
        <v>-0.19660842651221599</v>
      </c>
      <c r="F95" s="56">
        <v>0.99705243195903648</v>
      </c>
      <c r="G95" s="56">
        <v>1.1469406075906166</v>
      </c>
      <c r="H95" s="56">
        <v>0.16597160318474766</v>
      </c>
      <c r="I95" s="56">
        <v>0.24880167710032114</v>
      </c>
      <c r="J95" s="56">
        <v>0.4908595681298224</v>
      </c>
      <c r="K95" s="56">
        <v>0.69280271952676553</v>
      </c>
      <c r="L95" s="56">
        <v>0.69554281596958512</v>
      </c>
      <c r="M95" s="56">
        <v>-0.20982768609925059</v>
      </c>
      <c r="N95" s="56">
        <v>0.49782887269077841</v>
      </c>
      <c r="O95" s="56">
        <v>0.11902229259297513</v>
      </c>
      <c r="P95" s="56">
        <v>9.8175322789947159E-2</v>
      </c>
      <c r="Q95" s="56">
        <v>-0.17133570581177077</v>
      </c>
      <c r="R95" s="56">
        <v>0.15239991259190294</v>
      </c>
      <c r="S95" s="56">
        <f>-KNMI!U473</f>
        <v>0.8762829542309668</v>
      </c>
      <c r="U95" s="56">
        <f t="shared" si="4"/>
        <v>0.39343613705818703</v>
      </c>
    </row>
    <row r="96" spans="1:21" x14ac:dyDescent="0.2">
      <c r="U96"/>
    </row>
    <row r="97" spans="1:21" x14ac:dyDescent="0.2">
      <c r="A97" s="88" t="s">
        <v>132</v>
      </c>
      <c r="B97" s="56">
        <v>-1.5063938725463275</v>
      </c>
      <c r="C97" s="56">
        <v>-1.0566823647124732</v>
      </c>
      <c r="D97" s="56">
        <v>-1.0028654946880691</v>
      </c>
      <c r="E97" s="56">
        <v>-0.84244799111960311</v>
      </c>
      <c r="F97" s="56">
        <v>-0.82780748808880777</v>
      </c>
      <c r="G97" s="56">
        <v>-1.2389628593431801</v>
      </c>
      <c r="H97" s="56">
        <v>-0.55826544692772428</v>
      </c>
      <c r="I97" s="56">
        <v>-0.88936452894371465</v>
      </c>
      <c r="J97" s="56">
        <v>-1.2237092123590039</v>
      </c>
      <c r="K97" s="56">
        <v>1.2082793200716582</v>
      </c>
      <c r="L97" s="56">
        <v>0.98490385638665356</v>
      </c>
      <c r="M97" s="56">
        <v>-0.9938421648994088</v>
      </c>
      <c r="N97" s="56">
        <v>-0.99318501490087707</v>
      </c>
      <c r="O97" s="56">
        <v>-0.95927956608712506</v>
      </c>
      <c r="P97" s="56">
        <v>-0.8428693368971496</v>
      </c>
      <c r="Q97" s="56">
        <v>-0.95649075290803476</v>
      </c>
      <c r="R97" s="56">
        <v>-0.78760204335602935</v>
      </c>
      <c r="S97" s="56">
        <f>-S98</f>
        <v>-1.3961619626989772</v>
      </c>
      <c r="U97" s="56">
        <f t="shared" ref="U97:U100" si="5">AVERAGE(B97:S97)</f>
        <v>-0.7712637180010109</v>
      </c>
    </row>
    <row r="98" spans="1:21" x14ac:dyDescent="0.2">
      <c r="B98" s="56">
        <v>1.5063938725463275</v>
      </c>
      <c r="C98" s="56">
        <v>1.0566823647124732</v>
      </c>
      <c r="D98" s="56">
        <v>1.0028654946880691</v>
      </c>
      <c r="E98" s="56">
        <v>0.84244799111960311</v>
      </c>
      <c r="F98" s="56">
        <v>0.82780748808880777</v>
      </c>
      <c r="G98" s="56">
        <v>1.2389628593431801</v>
      </c>
      <c r="H98" s="56">
        <v>0.55826544692772428</v>
      </c>
      <c r="I98" s="56">
        <v>0.88936452894371465</v>
      </c>
      <c r="J98" s="56">
        <v>1.2237092123590039</v>
      </c>
      <c r="K98" s="56">
        <v>-1.2082793200716582</v>
      </c>
      <c r="L98" s="56">
        <v>-0.98490385638665356</v>
      </c>
      <c r="M98" s="56">
        <v>0.9938421648994088</v>
      </c>
      <c r="N98" s="56">
        <v>0.99318501490087707</v>
      </c>
      <c r="O98" s="56">
        <v>0.95927956608712506</v>
      </c>
      <c r="P98" s="56">
        <v>0.8428693368971496</v>
      </c>
      <c r="Q98" s="56">
        <v>0.95649075290803476</v>
      </c>
      <c r="R98" s="56">
        <v>0.78760204335602935</v>
      </c>
      <c r="S98" s="56">
        <f>-KNMI!T477</f>
        <v>1.3961619626989772</v>
      </c>
      <c r="U98" s="56">
        <f t="shared" si="5"/>
        <v>0.7712637180010109</v>
      </c>
    </row>
    <row r="99" spans="1:21" x14ac:dyDescent="0.2">
      <c r="B99" s="56">
        <v>-1.3762997568801192</v>
      </c>
      <c r="C99" s="56">
        <v>-1.2224400160006661</v>
      </c>
      <c r="D99" s="56">
        <v>-0.87756286818700446</v>
      </c>
      <c r="E99" s="56">
        <v>-0.61143604169463373</v>
      </c>
      <c r="F99" s="56">
        <v>-0.86190382986595038</v>
      </c>
      <c r="G99" s="56">
        <v>-1.2272279747734114</v>
      </c>
      <c r="H99" s="56">
        <v>-0.64775005506915961</v>
      </c>
      <c r="I99" s="56">
        <v>-1.5220425886707183</v>
      </c>
      <c r="J99" s="56">
        <v>-1.1720880779090421</v>
      </c>
      <c r="K99" s="56">
        <v>1.4587303705799448</v>
      </c>
      <c r="L99" s="56">
        <v>0.9498878789497105</v>
      </c>
      <c r="M99" s="56">
        <v>-0.80060871019778235</v>
      </c>
      <c r="N99" s="56">
        <v>-0.95090953648929222</v>
      </c>
      <c r="O99" s="56">
        <v>-1.3406645927677063</v>
      </c>
      <c r="P99" s="56">
        <v>-0.96667731405208457</v>
      </c>
      <c r="Q99" s="56">
        <v>-0.87735898495626718</v>
      </c>
      <c r="R99" s="56">
        <v>-1.1300199800031991</v>
      </c>
      <c r="S99" s="56">
        <f>-S100</f>
        <v>-1.7307691882950851</v>
      </c>
      <c r="U99" s="56">
        <f t="shared" si="5"/>
        <v>-0.82817451479347026</v>
      </c>
    </row>
    <row r="100" spans="1:21" x14ac:dyDescent="0.2">
      <c r="B100" s="56">
        <v>1.3762997568801192</v>
      </c>
      <c r="C100" s="56">
        <v>1.2224400160006661</v>
      </c>
      <c r="D100" s="56">
        <v>0.87756286818700446</v>
      </c>
      <c r="E100" s="56">
        <v>0.61143604169463373</v>
      </c>
      <c r="F100" s="56">
        <v>0.86190382986595038</v>
      </c>
      <c r="G100" s="56">
        <v>1.2272279747734114</v>
      </c>
      <c r="H100" s="56">
        <v>0.64775005506915961</v>
      </c>
      <c r="I100" s="56">
        <v>1.5220425886707183</v>
      </c>
      <c r="J100" s="56">
        <v>1.1720880779090421</v>
      </c>
      <c r="K100" s="56">
        <v>-1.4587303705799448</v>
      </c>
      <c r="L100" s="56">
        <v>-0.9498878789497105</v>
      </c>
      <c r="M100" s="56">
        <v>0.80060871019778235</v>
      </c>
      <c r="N100" s="56">
        <v>0.95090953648929222</v>
      </c>
      <c r="O100" s="56">
        <v>1.3406645927677063</v>
      </c>
      <c r="P100" s="56">
        <v>0.96667731405208457</v>
      </c>
      <c r="Q100" s="56">
        <v>0.87735898495626718</v>
      </c>
      <c r="R100" s="56">
        <v>1.1300199800031991</v>
      </c>
      <c r="S100" s="56">
        <f>-KNMI!U477</f>
        <v>1.7307691882950851</v>
      </c>
      <c r="U100" s="56">
        <f t="shared" si="5"/>
        <v>0.82817451479347026</v>
      </c>
    </row>
    <row r="101" spans="1:21" x14ac:dyDescent="0.2">
      <c r="U101"/>
    </row>
    <row r="102" spans="1:21" x14ac:dyDescent="0.2">
      <c r="A102" s="88" t="s">
        <v>133</v>
      </c>
      <c r="B102" s="56">
        <v>-1.3644517214522511</v>
      </c>
      <c r="C102" s="56">
        <v>-1.1077939101086374</v>
      </c>
      <c r="D102" s="56">
        <v>-0.95137235919961771</v>
      </c>
      <c r="E102" s="56">
        <v>-0.68385464791874939</v>
      </c>
      <c r="F102" s="56">
        <v>-1.0835725197930424</v>
      </c>
      <c r="G102" s="56">
        <v>-1.1575048586376373</v>
      </c>
      <c r="H102" s="56">
        <v>-0.61390629054816714</v>
      </c>
      <c r="I102" s="56">
        <v>-0.74352783615759044</v>
      </c>
      <c r="J102" s="56">
        <v>-1.4302197619345858</v>
      </c>
      <c r="K102" s="56">
        <v>-0.9415745352036986</v>
      </c>
      <c r="L102" s="56">
        <v>-1.522754718603708</v>
      </c>
      <c r="M102" s="56">
        <v>-0.43360561658655911</v>
      </c>
      <c r="N102" s="56">
        <v>-1.0771981918848148</v>
      </c>
      <c r="O102" s="56">
        <v>-0.97299770001131369</v>
      </c>
      <c r="P102" s="56">
        <v>-0.92606941133676068</v>
      </c>
      <c r="Q102" s="56">
        <v>-0.82784093929102232</v>
      </c>
      <c r="R102" s="56">
        <v>-1.1307091501690307</v>
      </c>
      <c r="S102" s="56">
        <f>-S103</f>
        <v>-1.1235034185157198</v>
      </c>
      <c r="U102" s="56">
        <f t="shared" ref="U102:U105" si="6">AVERAGE(B102:S102)</f>
        <v>-1.0051365326307171</v>
      </c>
    </row>
    <row r="103" spans="1:21" x14ac:dyDescent="0.2">
      <c r="B103" s="56">
        <v>1.3644517214522511</v>
      </c>
      <c r="C103" s="56">
        <v>1.1077939101086374</v>
      </c>
      <c r="D103" s="56">
        <v>0.95137235919961771</v>
      </c>
      <c r="E103" s="56">
        <v>0.68385464791874939</v>
      </c>
      <c r="F103" s="56">
        <v>1.0835725197930424</v>
      </c>
      <c r="G103" s="56">
        <v>1.1575048586376373</v>
      </c>
      <c r="H103" s="56">
        <v>0.61390629054816714</v>
      </c>
      <c r="I103" s="56">
        <v>0.74352783615759044</v>
      </c>
      <c r="J103" s="56">
        <v>1.4302197619345858</v>
      </c>
      <c r="K103" s="56">
        <v>0.9415745352036986</v>
      </c>
      <c r="L103" s="56">
        <v>1.522754718603708</v>
      </c>
      <c r="M103" s="56">
        <v>0.43360561658655911</v>
      </c>
      <c r="N103" s="56">
        <v>1.0771981918848148</v>
      </c>
      <c r="O103" s="56">
        <v>0.97299770001131369</v>
      </c>
      <c r="P103" s="56">
        <v>0.92606941133676068</v>
      </c>
      <c r="Q103" s="56">
        <v>0.82784093929102232</v>
      </c>
      <c r="R103" s="56">
        <v>1.1307091501690307</v>
      </c>
      <c r="S103" s="56">
        <f>-KNMI!T467</f>
        <v>1.1235034185157198</v>
      </c>
      <c r="U103" s="56">
        <f t="shared" si="6"/>
        <v>1.0051365326307171</v>
      </c>
    </row>
    <row r="104" spans="1:21" x14ac:dyDescent="0.2">
      <c r="B104" s="56">
        <v>-0.82446307145638142</v>
      </c>
      <c r="C104" s="56">
        <v>-1.4193821798712845</v>
      </c>
      <c r="D104" s="56">
        <v>-0.99901011186563482</v>
      </c>
      <c r="E104" s="56">
        <v>-0.22768057837686878</v>
      </c>
      <c r="F104" s="56">
        <v>-1.2704853647493048</v>
      </c>
      <c r="G104" s="56">
        <v>-1.2506381224147125</v>
      </c>
      <c r="H104" s="56">
        <v>-0.69614142905130461</v>
      </c>
      <c r="I104" s="56">
        <v>-1.4115885704303304</v>
      </c>
      <c r="J104" s="56">
        <v>-1.3019826921176021</v>
      </c>
      <c r="K104" s="56">
        <v>-1.0496408394858245</v>
      </c>
      <c r="L104" s="56">
        <v>-1.3099904009018797</v>
      </c>
      <c r="M104" s="56">
        <v>-0.50782133299275045</v>
      </c>
      <c r="N104" s="56">
        <v>-1.2580883187926533</v>
      </c>
      <c r="O104" s="56">
        <v>-1.3868934074616037</v>
      </c>
      <c r="P104" s="56">
        <v>-0.83729716464097848</v>
      </c>
      <c r="Q104" s="56">
        <v>-0.94992186699669146</v>
      </c>
      <c r="R104" s="56">
        <v>-1.2429451929918718</v>
      </c>
      <c r="S104" s="56">
        <f>-S105</f>
        <v>-1.4111414425750075</v>
      </c>
      <c r="U104" s="56">
        <f t="shared" si="6"/>
        <v>-1.0752840048429269</v>
      </c>
    </row>
    <row r="105" spans="1:21" x14ac:dyDescent="0.2">
      <c r="B105" s="56">
        <v>0.82446307145638142</v>
      </c>
      <c r="C105" s="56">
        <v>1.4193821798712845</v>
      </c>
      <c r="D105" s="56">
        <v>0.99901011186563482</v>
      </c>
      <c r="E105" s="56">
        <v>0.22768057837686878</v>
      </c>
      <c r="F105" s="56">
        <v>1.2704853647493048</v>
      </c>
      <c r="G105" s="56">
        <v>1.2506381224147125</v>
      </c>
      <c r="H105" s="56">
        <v>0.69614142905130461</v>
      </c>
      <c r="I105" s="56">
        <v>1.4115885704303304</v>
      </c>
      <c r="J105" s="56">
        <v>1.3019826921176021</v>
      </c>
      <c r="K105" s="56">
        <v>1.0496408394858245</v>
      </c>
      <c r="L105" s="56">
        <v>1.3099904009018797</v>
      </c>
      <c r="M105" s="56">
        <v>0.50782133299275045</v>
      </c>
      <c r="N105" s="56">
        <v>1.2580883187926533</v>
      </c>
      <c r="O105" s="56">
        <v>1.3868934074616037</v>
      </c>
      <c r="P105" s="56">
        <v>0.83729716464097848</v>
      </c>
      <c r="Q105" s="56">
        <v>0.94992186699669146</v>
      </c>
      <c r="R105" s="56">
        <v>1.2429451929918718</v>
      </c>
      <c r="S105" s="56">
        <f>-KNMI!U467</f>
        <v>1.4111414425750075</v>
      </c>
      <c r="U105" s="56">
        <f t="shared" si="6"/>
        <v>1.0752840048429269</v>
      </c>
    </row>
    <row r="106" spans="1:21" x14ac:dyDescent="0.2">
      <c r="U106"/>
    </row>
    <row r="107" spans="1:21" x14ac:dyDescent="0.2">
      <c r="A107" s="18" t="s">
        <v>177</v>
      </c>
      <c r="B107" s="99">
        <v>0.45901639344262296</v>
      </c>
      <c r="C107" s="99">
        <v>0.41530054644808745</v>
      </c>
      <c r="D107" s="99">
        <v>0.58469945355191255</v>
      </c>
      <c r="E107" s="99">
        <v>0.43715846994535518</v>
      </c>
      <c r="F107" s="99">
        <v>0.45901639344262296</v>
      </c>
      <c r="G107" s="99">
        <v>0.41530054644808745</v>
      </c>
      <c r="H107" s="99">
        <v>0.43715846994535518</v>
      </c>
      <c r="I107" s="99">
        <v>0.50819672131147542</v>
      </c>
      <c r="J107" s="99">
        <v>0.43169398907103823</v>
      </c>
      <c r="K107" s="99">
        <v>0.51366120218579236</v>
      </c>
      <c r="L107" s="99">
        <v>0.45901639344262296</v>
      </c>
      <c r="M107" s="99">
        <v>0.62295081967213117</v>
      </c>
      <c r="N107" s="99">
        <v>0.56830601092896171</v>
      </c>
      <c r="O107" s="99">
        <v>0.60109289617486339</v>
      </c>
      <c r="P107" s="99">
        <v>0.43169398907103823</v>
      </c>
      <c r="Q107" s="99">
        <v>0.60655737704918034</v>
      </c>
      <c r="R107" s="99">
        <v>0.51366120218579236</v>
      </c>
      <c r="S107" s="99">
        <f>KNMI!M465</f>
        <v>0.46448087431693991</v>
      </c>
      <c r="T107" s="99"/>
      <c r="U107" s="99">
        <f t="shared" ref="U107:U108" si="7">AVERAGE(B107:S107)</f>
        <v>0.49605343047966005</v>
      </c>
    </row>
    <row r="108" spans="1:21" x14ac:dyDescent="0.2">
      <c r="A108" s="36" t="s">
        <v>143</v>
      </c>
      <c r="B108" s="99">
        <v>0.5714285714285714</v>
      </c>
      <c r="C108" s="99">
        <v>0.63636363636363635</v>
      </c>
      <c r="D108" s="99">
        <v>0.8</v>
      </c>
      <c r="E108" s="99">
        <v>0.67441860465116277</v>
      </c>
      <c r="F108" s="99">
        <v>0.7857142857142857</v>
      </c>
      <c r="G108" s="99">
        <v>0.52941176470588236</v>
      </c>
      <c r="H108" s="99">
        <v>0.58333333333333337</v>
      </c>
      <c r="I108" s="99">
        <v>0.5714285714285714</v>
      </c>
      <c r="J108" s="99">
        <v>0.61764705882352944</v>
      </c>
      <c r="K108" s="99">
        <v>0.71739130434782605</v>
      </c>
      <c r="L108" s="99">
        <v>0.625</v>
      </c>
      <c r="M108" s="99">
        <v>0.84090909090909094</v>
      </c>
      <c r="N108" s="99">
        <v>0.74193548387096775</v>
      </c>
      <c r="O108" s="99">
        <v>0.83783783783783783</v>
      </c>
      <c r="P108" s="99">
        <v>0.57499999999999996</v>
      </c>
      <c r="Q108" s="99">
        <v>0.77777777777777779</v>
      </c>
      <c r="R108" s="99">
        <v>0.7441860465116279</v>
      </c>
      <c r="S108" s="99">
        <f>KNMI!N465</f>
        <v>0.76086956521739135</v>
      </c>
      <c r="U108" s="99">
        <f t="shared" si="7"/>
        <v>0.68836960738452724</v>
      </c>
    </row>
    <row r="417" spans="30:30" x14ac:dyDescent="0.2">
      <c r="AD417" t="e">
        <f>-#REF!*AVERAGE(AD137:AD319)</f>
        <v>#REF!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5" x14ac:dyDescent="0.25"/>
  <cols>
    <col min="1" max="1" width="24.5703125" style="193" customWidth="1"/>
    <col min="2" max="16" width="9.140625" style="192" customWidth="1"/>
    <col min="17" max="17" width="9.140625" style="192"/>
    <col min="18" max="16384" width="9.140625" style="193"/>
  </cols>
  <sheetData>
    <row r="1" spans="1:19" ht="21" x14ac:dyDescent="0.35">
      <c r="A1" s="185" t="s">
        <v>269</v>
      </c>
      <c r="B1" s="186"/>
      <c r="C1" s="186"/>
      <c r="D1" s="186"/>
      <c r="E1" s="187" t="s">
        <v>280</v>
      </c>
      <c r="F1" s="188"/>
      <c r="G1" s="188"/>
      <c r="H1" s="188"/>
      <c r="I1" s="186"/>
      <c r="J1" s="189"/>
      <c r="K1" s="190" t="s">
        <v>268</v>
      </c>
      <c r="L1" s="186"/>
      <c r="M1" s="186"/>
      <c r="N1" s="191"/>
      <c r="O1" s="190" t="s">
        <v>267</v>
      </c>
      <c r="P1" s="186"/>
    </row>
    <row r="3" spans="1:19" x14ac:dyDescent="0.25">
      <c r="A3" s="211" t="s">
        <v>266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0"/>
    </row>
    <row r="4" spans="1:19" x14ac:dyDescent="0.25">
      <c r="A4" s="194" t="s">
        <v>102</v>
      </c>
      <c r="B4" s="195">
        <f>VLOOKUP($A4,$A$7:$Q$98,2,FALSE)</f>
        <v>6344</v>
      </c>
      <c r="C4" s="195">
        <f>VLOOKUP($A4,$A$7:$Q$98,3,FALSE)</f>
        <v>5996</v>
      </c>
      <c r="D4" s="195">
        <f>VLOOKUP($A4,$A$7:$Q$98,4,FALSE)</f>
        <v>8364</v>
      </c>
      <c r="E4" s="195">
        <f>VLOOKUP($A4,$A$7:$Q$98,5,FALSE)</f>
        <v>9503</v>
      </c>
      <c r="F4" s="195">
        <f>VLOOKUP($A4,$A$7:$Q$98,6,FALSE)</f>
        <v>8797</v>
      </c>
      <c r="G4" s="195">
        <f>VLOOKUP($A4,$A$7:$Q$98,7,FALSE)</f>
        <v>7787</v>
      </c>
      <c r="H4" s="195">
        <f>VLOOKUP($A4,$A$7:$Q$98,8,FALSE)</f>
        <v>10404</v>
      </c>
      <c r="I4" s="195">
        <f>VLOOKUP($A4,$A$7:$Q$98,9,FALSE)</f>
        <v>7176</v>
      </c>
      <c r="J4" s="195">
        <f>VLOOKUP($A4,$A$7:$Q$98,10,FALSE)</f>
        <v>7892</v>
      </c>
      <c r="K4" s="195">
        <f>VLOOKUP($A4,$A$7:$Q$98,11,FALSE)</f>
        <v>11292</v>
      </c>
      <c r="L4" s="195">
        <f>VLOOKUP($A4,$A$7:$Q$98,12,FALSE)</f>
        <v>14204</v>
      </c>
      <c r="M4" s="195">
        <f>VLOOKUP($A4,$A$7:$Q$98,13,FALSE)</f>
        <v>10217</v>
      </c>
      <c r="N4" s="195">
        <f>VLOOKUP($A4,$A$7:$Q$98,14,FALSE)</f>
        <v>13716</v>
      </c>
      <c r="O4" s="195">
        <f>VLOOKUP($A4,$A$7:$Q$98,15,FALSE)</f>
        <v>25264</v>
      </c>
      <c r="P4" s="195">
        <f>VLOOKUP($A4,$A$7:$Q$98,16,FALSE)</f>
        <v>23921</v>
      </c>
      <c r="Q4" s="195">
        <f>VLOOKUP($A4,$A$7:$Q$98,17,FALSE)</f>
        <v>15529</v>
      </c>
      <c r="R4" s="195">
        <f>VLOOKUP($A4,$A$7:$R$98,18,FALSE)</f>
        <v>27563</v>
      </c>
      <c r="S4" s="195">
        <f>VLOOKUP($A4,$A$7:$S$98,19,FALSE)</f>
        <v>27231</v>
      </c>
    </row>
    <row r="7" spans="1:19" x14ac:dyDescent="0.25">
      <c r="A7" s="196" t="s">
        <v>265</v>
      </c>
      <c r="B7" s="197">
        <v>2007</v>
      </c>
      <c r="C7" s="197">
        <v>2008</v>
      </c>
      <c r="D7" s="197">
        <v>2009</v>
      </c>
      <c r="E7" s="197">
        <v>2010</v>
      </c>
      <c r="F7" s="197">
        <v>2011</v>
      </c>
      <c r="G7" s="197">
        <v>2012</v>
      </c>
      <c r="H7" s="197">
        <v>2013</v>
      </c>
      <c r="I7" s="197">
        <v>2014</v>
      </c>
      <c r="J7" s="197">
        <v>2015</v>
      </c>
      <c r="K7" s="197">
        <v>2016</v>
      </c>
      <c r="L7" s="197">
        <v>2017</v>
      </c>
      <c r="M7" s="197">
        <v>2018</v>
      </c>
      <c r="N7" s="197">
        <v>2019</v>
      </c>
      <c r="O7" s="197">
        <v>2020</v>
      </c>
      <c r="P7" s="197">
        <v>2021</v>
      </c>
      <c r="Q7" s="197">
        <v>2022</v>
      </c>
      <c r="R7" s="197">
        <v>2023</v>
      </c>
      <c r="S7" s="197">
        <v>2024</v>
      </c>
    </row>
    <row r="8" spans="1:19" x14ac:dyDescent="0.25">
      <c r="A8" s="198" t="s">
        <v>264</v>
      </c>
      <c r="B8" s="199">
        <v>672</v>
      </c>
      <c r="C8" s="199">
        <v>843</v>
      </c>
      <c r="D8" s="199">
        <v>1190</v>
      </c>
      <c r="E8" s="199">
        <v>1222</v>
      </c>
      <c r="F8" s="199">
        <v>1666</v>
      </c>
      <c r="G8" s="199">
        <v>1028</v>
      </c>
      <c r="H8" s="199">
        <v>1029</v>
      </c>
      <c r="I8" s="199">
        <v>1715</v>
      </c>
      <c r="J8" s="199">
        <v>981</v>
      </c>
      <c r="K8" s="199">
        <v>970</v>
      </c>
      <c r="L8" s="199">
        <v>609</v>
      </c>
      <c r="M8" s="199">
        <v>778</v>
      </c>
      <c r="N8" s="199">
        <v>1378</v>
      </c>
      <c r="O8" s="199">
        <v>1051</v>
      </c>
      <c r="P8" s="199">
        <v>1379</v>
      </c>
      <c r="Q8" s="199">
        <v>580</v>
      </c>
      <c r="R8" s="199">
        <v>544</v>
      </c>
      <c r="S8" s="199">
        <v>712</v>
      </c>
    </row>
    <row r="9" spans="1:19" x14ac:dyDescent="0.25">
      <c r="A9" s="198" t="s">
        <v>263</v>
      </c>
      <c r="B9" s="199">
        <v>508</v>
      </c>
      <c r="C9" s="199">
        <v>736</v>
      </c>
      <c r="D9" s="199">
        <v>1704</v>
      </c>
      <c r="E9" s="199">
        <v>718</v>
      </c>
      <c r="F9" s="199">
        <v>593</v>
      </c>
      <c r="G9" s="199">
        <v>736</v>
      </c>
      <c r="H9" s="199">
        <v>1349</v>
      </c>
      <c r="I9" s="199">
        <v>988</v>
      </c>
      <c r="J9" s="199">
        <v>732</v>
      </c>
      <c r="K9" s="199">
        <v>492</v>
      </c>
      <c r="L9" s="199">
        <v>555</v>
      </c>
      <c r="M9" s="199">
        <v>531</v>
      </c>
      <c r="N9" s="199">
        <v>455</v>
      </c>
      <c r="O9" s="199">
        <v>470</v>
      </c>
      <c r="P9" s="199">
        <v>315</v>
      </c>
      <c r="Q9" s="199">
        <v>712</v>
      </c>
      <c r="R9" s="199">
        <v>1458</v>
      </c>
      <c r="S9" s="199">
        <v>1050</v>
      </c>
    </row>
    <row r="10" spans="1:19" x14ac:dyDescent="0.25">
      <c r="A10" s="200" t="s">
        <v>81</v>
      </c>
      <c r="B10" s="201">
        <v>5941</v>
      </c>
      <c r="C10" s="201">
        <v>2017</v>
      </c>
      <c r="D10" s="201">
        <v>2748</v>
      </c>
      <c r="E10" s="201">
        <v>3831</v>
      </c>
      <c r="F10" s="201">
        <v>3226</v>
      </c>
      <c r="G10" s="201">
        <v>4058</v>
      </c>
      <c r="H10" s="201">
        <v>2155</v>
      </c>
      <c r="I10" s="201">
        <v>6093</v>
      </c>
      <c r="J10" s="201">
        <v>4413</v>
      </c>
      <c r="K10" s="201">
        <v>4628</v>
      </c>
      <c r="L10" s="201">
        <v>7192</v>
      </c>
      <c r="M10" s="201">
        <v>2449</v>
      </c>
      <c r="N10" s="201">
        <v>9940</v>
      </c>
      <c r="O10" s="201">
        <v>9961</v>
      </c>
      <c r="P10" s="201">
        <v>17417</v>
      </c>
      <c r="Q10" s="201">
        <v>7627</v>
      </c>
      <c r="R10" s="201">
        <v>10148</v>
      </c>
      <c r="S10" s="201">
        <v>15306</v>
      </c>
    </row>
    <row r="11" spans="1:19" x14ac:dyDescent="0.25">
      <c r="A11" s="198" t="s">
        <v>262</v>
      </c>
      <c r="B11" s="199"/>
      <c r="C11" s="199"/>
      <c r="D11" s="199"/>
      <c r="E11" s="199"/>
      <c r="F11" s="199"/>
      <c r="G11" s="199"/>
      <c r="H11" s="199">
        <v>1</v>
      </c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</row>
    <row r="12" spans="1:19" x14ac:dyDescent="0.25">
      <c r="A12" s="198" t="s">
        <v>261</v>
      </c>
      <c r="B12" s="199">
        <v>114</v>
      </c>
      <c r="C12" s="199">
        <v>69</v>
      </c>
      <c r="D12" s="199">
        <v>168</v>
      </c>
      <c r="E12" s="199">
        <v>204</v>
      </c>
      <c r="F12" s="199">
        <v>259</v>
      </c>
      <c r="G12" s="199">
        <v>163</v>
      </c>
      <c r="H12" s="199">
        <v>311</v>
      </c>
      <c r="I12" s="199">
        <v>505</v>
      </c>
      <c r="J12" s="199">
        <v>185</v>
      </c>
      <c r="K12" s="199">
        <v>67</v>
      </c>
      <c r="L12" s="199">
        <v>93</v>
      </c>
      <c r="M12" s="199">
        <v>87</v>
      </c>
      <c r="N12" s="199">
        <v>205</v>
      </c>
      <c r="O12" s="199">
        <v>206</v>
      </c>
      <c r="P12" s="199">
        <v>210</v>
      </c>
      <c r="Q12" s="199">
        <v>112</v>
      </c>
      <c r="R12" s="199">
        <v>70</v>
      </c>
      <c r="S12" s="199">
        <v>49</v>
      </c>
    </row>
    <row r="13" spans="1:19" x14ac:dyDescent="0.25">
      <c r="A13" s="200" t="s">
        <v>84</v>
      </c>
      <c r="B13" s="201">
        <v>12113</v>
      </c>
      <c r="C13" s="201">
        <v>10632</v>
      </c>
      <c r="D13" s="201">
        <v>14948</v>
      </c>
      <c r="E13" s="201">
        <v>8440</v>
      </c>
      <c r="F13" s="201">
        <v>14695</v>
      </c>
      <c r="G13" s="201">
        <v>13933</v>
      </c>
      <c r="H13" s="201">
        <v>11732</v>
      </c>
      <c r="I13" s="201">
        <v>19662</v>
      </c>
      <c r="J13" s="201">
        <v>10121</v>
      </c>
      <c r="K13" s="201">
        <v>12238</v>
      </c>
      <c r="L13" s="201">
        <v>12430</v>
      </c>
      <c r="M13" s="201">
        <v>13486</v>
      </c>
      <c r="N13" s="201">
        <v>11126</v>
      </c>
      <c r="O13" s="201">
        <v>12850</v>
      </c>
      <c r="P13" s="201">
        <v>14215</v>
      </c>
      <c r="Q13" s="201">
        <v>19197</v>
      </c>
      <c r="R13" s="201">
        <v>15489</v>
      </c>
      <c r="S13" s="201">
        <v>30308</v>
      </c>
    </row>
    <row r="14" spans="1:19" x14ac:dyDescent="0.25">
      <c r="A14" s="200" t="s">
        <v>99</v>
      </c>
      <c r="B14" s="201">
        <v>1769</v>
      </c>
      <c r="C14" s="201">
        <v>1588</v>
      </c>
      <c r="D14" s="201">
        <v>2310</v>
      </c>
      <c r="E14" s="201">
        <v>1393</v>
      </c>
      <c r="F14" s="201">
        <v>3347</v>
      </c>
      <c r="G14" s="201">
        <v>921</v>
      </c>
      <c r="H14" s="201">
        <v>1850</v>
      </c>
      <c r="I14" s="201">
        <v>1683</v>
      </c>
      <c r="J14" s="201">
        <v>1896</v>
      </c>
      <c r="K14" s="201">
        <v>1958</v>
      </c>
      <c r="L14" s="201">
        <v>1809</v>
      </c>
      <c r="M14" s="201">
        <v>3078</v>
      </c>
      <c r="N14" s="201">
        <v>1468</v>
      </c>
      <c r="O14" s="201">
        <v>4254</v>
      </c>
      <c r="P14" s="201">
        <v>1292</v>
      </c>
      <c r="Q14" s="201">
        <v>2656</v>
      </c>
      <c r="R14" s="201">
        <v>2448</v>
      </c>
      <c r="S14" s="201">
        <v>1802</v>
      </c>
    </row>
    <row r="15" spans="1:19" x14ac:dyDescent="0.25">
      <c r="A15" s="198" t="s">
        <v>260</v>
      </c>
      <c r="B15" s="199">
        <v>85</v>
      </c>
      <c r="C15" s="199">
        <v>153</v>
      </c>
      <c r="D15" s="199">
        <v>412</v>
      </c>
      <c r="E15" s="199">
        <v>411</v>
      </c>
      <c r="F15" s="199">
        <v>784</v>
      </c>
      <c r="G15" s="199">
        <v>537</v>
      </c>
      <c r="H15" s="199">
        <v>107</v>
      </c>
      <c r="I15" s="199">
        <v>124</v>
      </c>
      <c r="J15" s="199">
        <v>242</v>
      </c>
      <c r="K15" s="199">
        <v>336</v>
      </c>
      <c r="L15" s="199">
        <v>91</v>
      </c>
      <c r="M15" s="199">
        <v>92</v>
      </c>
      <c r="N15" s="199">
        <v>33</v>
      </c>
      <c r="O15" s="199">
        <v>45</v>
      </c>
      <c r="P15" s="199">
        <v>789</v>
      </c>
      <c r="Q15" s="199">
        <v>376</v>
      </c>
      <c r="R15" s="199">
        <v>219</v>
      </c>
      <c r="S15" s="199">
        <v>306</v>
      </c>
    </row>
    <row r="16" spans="1:19" x14ac:dyDescent="0.25">
      <c r="A16" s="198" t="s">
        <v>259</v>
      </c>
      <c r="B16" s="199">
        <v>132</v>
      </c>
      <c r="C16" s="199">
        <v>185</v>
      </c>
      <c r="D16" s="199">
        <v>384</v>
      </c>
      <c r="E16" s="199">
        <v>394</v>
      </c>
      <c r="F16" s="199">
        <v>329</v>
      </c>
      <c r="G16" s="199">
        <v>116</v>
      </c>
      <c r="H16" s="199">
        <v>265</v>
      </c>
      <c r="I16" s="199">
        <v>187</v>
      </c>
      <c r="J16" s="199">
        <v>92</v>
      </c>
      <c r="K16" s="199">
        <v>73</v>
      </c>
      <c r="L16" s="199">
        <v>284</v>
      </c>
      <c r="M16" s="199">
        <v>148</v>
      </c>
      <c r="N16" s="199">
        <v>47</v>
      </c>
      <c r="O16" s="199">
        <v>94</v>
      </c>
      <c r="P16" s="199">
        <v>80</v>
      </c>
      <c r="Q16" s="199">
        <v>241</v>
      </c>
      <c r="R16" s="199">
        <v>102</v>
      </c>
      <c r="S16" s="199">
        <v>176</v>
      </c>
    </row>
    <row r="17" spans="1:19" x14ac:dyDescent="0.25">
      <c r="A17" s="198" t="s">
        <v>258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>
        <v>2</v>
      </c>
      <c r="O17" s="199">
        <v>1</v>
      </c>
      <c r="P17" s="199"/>
      <c r="Q17" s="199">
        <v>4</v>
      </c>
      <c r="R17" s="199">
        <v>8</v>
      </c>
      <c r="S17" s="199">
        <v>5</v>
      </c>
    </row>
    <row r="18" spans="1:19" x14ac:dyDescent="0.25">
      <c r="A18" s="200" t="s">
        <v>124</v>
      </c>
      <c r="B18" s="201">
        <v>887</v>
      </c>
      <c r="C18" s="201">
        <v>548</v>
      </c>
      <c r="D18" s="201">
        <v>1082</v>
      </c>
      <c r="E18" s="201">
        <v>742</v>
      </c>
      <c r="F18" s="201">
        <v>884</v>
      </c>
      <c r="G18" s="201">
        <v>446</v>
      </c>
      <c r="H18" s="201">
        <v>1126</v>
      </c>
      <c r="I18" s="201">
        <v>1449</v>
      </c>
      <c r="J18" s="201">
        <v>947</v>
      </c>
      <c r="K18" s="201">
        <v>879</v>
      </c>
      <c r="L18" s="201">
        <v>1503</v>
      </c>
      <c r="M18" s="201">
        <v>1895</v>
      </c>
      <c r="N18" s="201">
        <v>2820</v>
      </c>
      <c r="O18" s="201">
        <v>3526</v>
      </c>
      <c r="P18" s="201">
        <v>4045</v>
      </c>
      <c r="Q18" s="201">
        <v>2598</v>
      </c>
      <c r="R18" s="201">
        <v>5949</v>
      </c>
      <c r="S18" s="201">
        <v>1548</v>
      </c>
    </row>
    <row r="19" spans="1:19" x14ac:dyDescent="0.25">
      <c r="A19" s="198" t="s">
        <v>257</v>
      </c>
      <c r="B19" s="199">
        <v>37</v>
      </c>
      <c r="C19" s="199">
        <v>12</v>
      </c>
      <c r="D19" s="199">
        <v>36</v>
      </c>
      <c r="E19" s="199">
        <v>124</v>
      </c>
      <c r="F19" s="199">
        <v>165</v>
      </c>
      <c r="G19" s="199">
        <v>65</v>
      </c>
      <c r="H19" s="199">
        <v>72</v>
      </c>
      <c r="I19" s="199">
        <v>67</v>
      </c>
      <c r="J19" s="199">
        <v>34</v>
      </c>
      <c r="K19" s="199">
        <v>38</v>
      </c>
      <c r="L19" s="199">
        <v>137</v>
      </c>
      <c r="M19" s="199">
        <v>149</v>
      </c>
      <c r="N19" s="199">
        <v>90</v>
      </c>
      <c r="O19" s="199">
        <v>66</v>
      </c>
      <c r="P19" s="199">
        <v>41</v>
      </c>
      <c r="Q19" s="199">
        <v>191</v>
      </c>
      <c r="R19" s="199">
        <v>124</v>
      </c>
      <c r="S19" s="199">
        <v>138</v>
      </c>
    </row>
    <row r="20" spans="1:19" x14ac:dyDescent="0.25">
      <c r="A20" s="200" t="s">
        <v>85</v>
      </c>
      <c r="B20" s="201">
        <v>39750</v>
      </c>
      <c r="C20" s="201">
        <v>37319</v>
      </c>
      <c r="D20" s="201">
        <v>43332</v>
      </c>
      <c r="E20" s="201">
        <v>32025</v>
      </c>
      <c r="F20" s="201">
        <v>32647</v>
      </c>
      <c r="G20" s="201">
        <v>31733</v>
      </c>
      <c r="H20" s="201">
        <v>56909</v>
      </c>
      <c r="I20" s="201">
        <v>60121</v>
      </c>
      <c r="J20" s="201">
        <v>46872</v>
      </c>
      <c r="K20" s="201">
        <v>43152</v>
      </c>
      <c r="L20" s="201">
        <v>54535</v>
      </c>
      <c r="M20" s="201">
        <v>55473</v>
      </c>
      <c r="N20" s="201">
        <v>64304</v>
      </c>
      <c r="O20" s="201">
        <v>52139</v>
      </c>
      <c r="P20" s="201">
        <v>59674</v>
      </c>
      <c r="Q20" s="201">
        <v>75361</v>
      </c>
      <c r="R20" s="201">
        <v>56775</v>
      </c>
      <c r="S20" s="201">
        <v>58778</v>
      </c>
    </row>
    <row r="21" spans="1:19" x14ac:dyDescent="0.25">
      <c r="A21" s="200" t="s">
        <v>170</v>
      </c>
      <c r="B21" s="201"/>
      <c r="C21" s="201"/>
      <c r="D21" s="201"/>
      <c r="E21" s="201"/>
      <c r="F21" s="201">
        <v>76</v>
      </c>
      <c r="G21" s="201">
        <v>79</v>
      </c>
      <c r="H21" s="201">
        <v>77</v>
      </c>
      <c r="I21" s="201">
        <v>104</v>
      </c>
      <c r="J21" s="201">
        <v>94</v>
      </c>
      <c r="K21" s="201">
        <v>73</v>
      </c>
      <c r="L21" s="201">
        <v>171</v>
      </c>
      <c r="M21" s="201">
        <v>361</v>
      </c>
      <c r="N21" s="201">
        <v>2245</v>
      </c>
      <c r="O21" s="201">
        <v>1934</v>
      </c>
      <c r="P21" s="201">
        <v>2246</v>
      </c>
      <c r="Q21" s="201">
        <v>993</v>
      </c>
      <c r="R21" s="201"/>
      <c r="S21" s="201"/>
    </row>
    <row r="22" spans="1:19" x14ac:dyDescent="0.25">
      <c r="A22" s="198" t="s">
        <v>256</v>
      </c>
      <c r="B22" s="199">
        <v>17</v>
      </c>
      <c r="C22" s="199">
        <v>26</v>
      </c>
      <c r="D22" s="199">
        <v>30</v>
      </c>
      <c r="E22" s="199">
        <v>53</v>
      </c>
      <c r="F22" s="199">
        <v>23</v>
      </c>
      <c r="G22" s="199">
        <v>11</v>
      </c>
      <c r="H22" s="199">
        <v>16</v>
      </c>
      <c r="I22" s="199">
        <v>114</v>
      </c>
      <c r="J22" s="199">
        <v>37</v>
      </c>
      <c r="K22" s="199">
        <v>50</v>
      </c>
      <c r="L22" s="199">
        <v>188</v>
      </c>
      <c r="M22" s="199">
        <v>92</v>
      </c>
      <c r="N22" s="199">
        <v>75</v>
      </c>
      <c r="O22" s="199">
        <v>114</v>
      </c>
      <c r="P22" s="199">
        <v>60</v>
      </c>
      <c r="Q22" s="199">
        <v>50</v>
      </c>
      <c r="R22" s="199">
        <v>66</v>
      </c>
      <c r="S22" s="199">
        <v>47</v>
      </c>
    </row>
    <row r="23" spans="1:19" x14ac:dyDescent="0.25">
      <c r="A23" s="198" t="s">
        <v>255</v>
      </c>
      <c r="B23" s="199">
        <v>541</v>
      </c>
      <c r="C23" s="199">
        <v>537</v>
      </c>
      <c r="D23" s="199">
        <v>1762</v>
      </c>
      <c r="E23" s="199">
        <v>1679</v>
      </c>
      <c r="F23" s="199">
        <v>1373</v>
      </c>
      <c r="G23" s="199">
        <v>797</v>
      </c>
      <c r="H23" s="199">
        <v>1719</v>
      </c>
      <c r="I23" s="199">
        <v>2188</v>
      </c>
      <c r="J23" s="199">
        <v>856</v>
      </c>
      <c r="K23" s="199">
        <v>549</v>
      </c>
      <c r="L23" s="199">
        <v>391</v>
      </c>
      <c r="M23" s="199">
        <v>1287</v>
      </c>
      <c r="N23" s="199">
        <v>576</v>
      </c>
      <c r="O23" s="199">
        <v>696</v>
      </c>
      <c r="P23" s="199">
        <v>567</v>
      </c>
      <c r="Q23" s="199">
        <v>435</v>
      </c>
      <c r="R23" s="199">
        <v>729</v>
      </c>
      <c r="S23" s="199">
        <v>551</v>
      </c>
    </row>
    <row r="24" spans="1:19" x14ac:dyDescent="0.25">
      <c r="A24" s="200" t="s">
        <v>171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>
        <v>72</v>
      </c>
      <c r="O24" s="201"/>
      <c r="P24" s="201">
        <v>31</v>
      </c>
      <c r="Q24" s="201"/>
      <c r="R24" s="201"/>
      <c r="S24" s="201"/>
    </row>
    <row r="25" spans="1:19" x14ac:dyDescent="0.25">
      <c r="A25" s="200" t="s">
        <v>78</v>
      </c>
      <c r="B25" s="201">
        <v>1545</v>
      </c>
      <c r="C25" s="201">
        <v>899</v>
      </c>
      <c r="D25" s="201">
        <v>1613</v>
      </c>
      <c r="E25" s="201">
        <v>2119</v>
      </c>
      <c r="F25" s="201">
        <v>3527</v>
      </c>
      <c r="G25" s="201">
        <v>2972</v>
      </c>
      <c r="H25" s="201">
        <v>5806</v>
      </c>
      <c r="I25" s="201">
        <v>7975</v>
      </c>
      <c r="J25" s="201">
        <v>7708</v>
      </c>
      <c r="K25" s="201">
        <v>6943</v>
      </c>
      <c r="L25" s="201">
        <v>8401</v>
      </c>
      <c r="M25" s="201">
        <v>9383</v>
      </c>
      <c r="N25" s="201">
        <v>10877</v>
      </c>
      <c r="O25" s="201">
        <v>10994</v>
      </c>
      <c r="P25" s="201">
        <v>11054</v>
      </c>
      <c r="Q25" s="201">
        <v>8960</v>
      </c>
      <c r="R25" s="201">
        <v>12830</v>
      </c>
      <c r="S25" s="201">
        <v>10328</v>
      </c>
    </row>
    <row r="26" spans="1:19" x14ac:dyDescent="0.25">
      <c r="A26" s="200" t="s">
        <v>86</v>
      </c>
      <c r="B26" s="201">
        <v>3911</v>
      </c>
      <c r="C26" s="201">
        <v>1385</v>
      </c>
      <c r="D26" s="201">
        <v>3605</v>
      </c>
      <c r="E26" s="201">
        <v>4244</v>
      </c>
      <c r="F26" s="201">
        <v>2952</v>
      </c>
      <c r="G26" s="201">
        <v>2370</v>
      </c>
      <c r="H26" s="201">
        <v>3988</v>
      </c>
      <c r="I26" s="201">
        <v>3348</v>
      </c>
      <c r="J26" s="201">
        <v>3854</v>
      </c>
      <c r="K26" s="201">
        <v>6714</v>
      </c>
      <c r="L26" s="201">
        <v>9064</v>
      </c>
      <c r="M26" s="201">
        <v>6955</v>
      </c>
      <c r="N26" s="201">
        <v>4777</v>
      </c>
      <c r="O26" s="201">
        <v>11073</v>
      </c>
      <c r="P26" s="201">
        <v>13085</v>
      </c>
      <c r="Q26" s="201">
        <v>17936</v>
      </c>
      <c r="R26" s="201">
        <v>10106</v>
      </c>
      <c r="S26" s="201">
        <v>23471</v>
      </c>
    </row>
    <row r="27" spans="1:19" x14ac:dyDescent="0.25">
      <c r="A27" s="198" t="s">
        <v>254</v>
      </c>
      <c r="B27" s="199"/>
      <c r="C27" s="199"/>
      <c r="D27" s="199"/>
      <c r="E27" s="199">
        <v>2</v>
      </c>
      <c r="F27" s="199">
        <v>1</v>
      </c>
      <c r="G27" s="199"/>
      <c r="H27" s="199">
        <v>1</v>
      </c>
      <c r="I27" s="199">
        <v>7</v>
      </c>
      <c r="J27" s="199"/>
      <c r="K27" s="199"/>
      <c r="L27" s="199"/>
      <c r="M27" s="199"/>
      <c r="N27" s="199">
        <v>4</v>
      </c>
      <c r="O27" s="199">
        <v>8</v>
      </c>
      <c r="P27" s="199">
        <v>1</v>
      </c>
      <c r="Q27" s="199">
        <v>2</v>
      </c>
      <c r="R27" s="199">
        <v>5</v>
      </c>
      <c r="S27" s="199">
        <v>2</v>
      </c>
    </row>
    <row r="28" spans="1:19" x14ac:dyDescent="0.25">
      <c r="A28" s="200" t="s">
        <v>87</v>
      </c>
      <c r="B28" s="201">
        <v>1542</v>
      </c>
      <c r="C28" s="201">
        <v>286</v>
      </c>
      <c r="D28" s="201">
        <v>25499</v>
      </c>
      <c r="E28" s="201">
        <v>484</v>
      </c>
      <c r="F28" s="201">
        <v>289</v>
      </c>
      <c r="G28" s="201">
        <v>219</v>
      </c>
      <c r="H28" s="201">
        <v>750</v>
      </c>
      <c r="I28" s="201">
        <v>448</v>
      </c>
      <c r="J28" s="201">
        <v>1287</v>
      </c>
      <c r="K28" s="201">
        <v>1798</v>
      </c>
      <c r="L28" s="201">
        <v>1141</v>
      </c>
      <c r="M28" s="201">
        <v>1204</v>
      </c>
      <c r="N28" s="201">
        <v>23061</v>
      </c>
      <c r="O28" s="201">
        <v>249</v>
      </c>
      <c r="P28" s="201">
        <v>1185</v>
      </c>
      <c r="Q28" s="201">
        <v>1567</v>
      </c>
      <c r="R28" s="201">
        <v>412</v>
      </c>
      <c r="S28" s="201">
        <v>1018</v>
      </c>
    </row>
    <row r="29" spans="1:19" x14ac:dyDescent="0.25">
      <c r="A29" s="202" t="s">
        <v>253</v>
      </c>
      <c r="B29" s="203"/>
      <c r="C29" s="203">
        <v>32</v>
      </c>
      <c r="D29" s="203">
        <v>133</v>
      </c>
      <c r="E29" s="203">
        <v>161</v>
      </c>
      <c r="F29" s="203">
        <v>77</v>
      </c>
      <c r="G29" s="203">
        <v>56</v>
      </c>
      <c r="H29" s="203">
        <v>109</v>
      </c>
      <c r="I29" s="203">
        <v>71</v>
      </c>
      <c r="J29" s="203">
        <v>99</v>
      </c>
      <c r="K29" s="203">
        <v>56</v>
      </c>
      <c r="L29" s="203">
        <v>313</v>
      </c>
      <c r="M29" s="203">
        <v>169</v>
      </c>
      <c r="N29" s="203">
        <v>40</v>
      </c>
      <c r="O29" s="203">
        <v>56</v>
      </c>
      <c r="P29" s="203">
        <v>36</v>
      </c>
      <c r="Q29" s="203">
        <v>20</v>
      </c>
      <c r="R29" s="203">
        <v>6</v>
      </c>
      <c r="S29" s="203"/>
    </row>
    <row r="30" spans="1:19" x14ac:dyDescent="0.25">
      <c r="A30" s="198" t="s">
        <v>252</v>
      </c>
      <c r="B30" s="199">
        <v>69</v>
      </c>
      <c r="C30" s="199">
        <v>84</v>
      </c>
      <c r="D30" s="199">
        <v>141</v>
      </c>
      <c r="E30" s="199">
        <v>368</v>
      </c>
      <c r="F30" s="199">
        <v>523</v>
      </c>
      <c r="G30" s="199">
        <v>301</v>
      </c>
      <c r="H30" s="199">
        <v>631</v>
      </c>
      <c r="I30" s="199">
        <v>899</v>
      </c>
      <c r="J30" s="199">
        <v>217</v>
      </c>
      <c r="K30" s="199">
        <v>312</v>
      </c>
      <c r="L30" s="199">
        <v>384</v>
      </c>
      <c r="M30" s="199">
        <v>373</v>
      </c>
      <c r="N30" s="199">
        <v>381</v>
      </c>
      <c r="O30" s="199">
        <v>468</v>
      </c>
      <c r="P30" s="199">
        <v>221</v>
      </c>
      <c r="Q30" s="199">
        <v>449</v>
      </c>
      <c r="R30" s="199">
        <v>254</v>
      </c>
      <c r="S30" s="199">
        <v>199</v>
      </c>
    </row>
    <row r="31" spans="1:19" x14ac:dyDescent="0.25">
      <c r="A31" s="198" t="s">
        <v>251</v>
      </c>
      <c r="B31" s="199"/>
      <c r="C31" s="199"/>
      <c r="D31" s="199"/>
      <c r="E31" s="199"/>
      <c r="F31" s="199"/>
      <c r="G31" s="199"/>
      <c r="H31" s="199"/>
      <c r="I31" s="199">
        <v>2</v>
      </c>
      <c r="J31" s="199">
        <v>1</v>
      </c>
      <c r="K31" s="199"/>
      <c r="L31" s="199"/>
      <c r="M31" s="199">
        <v>1</v>
      </c>
      <c r="N31" s="199"/>
      <c r="O31" s="199"/>
      <c r="P31" s="199"/>
      <c r="Q31" s="199"/>
      <c r="R31" s="199"/>
      <c r="S31" s="199"/>
    </row>
    <row r="32" spans="1:19" x14ac:dyDescent="0.25">
      <c r="A32" s="200" t="s">
        <v>101</v>
      </c>
      <c r="B32" s="201">
        <v>805</v>
      </c>
      <c r="C32" s="201">
        <v>1537</v>
      </c>
      <c r="D32" s="201">
        <v>2778</v>
      </c>
      <c r="E32" s="201">
        <v>729</v>
      </c>
      <c r="F32" s="201">
        <v>678</v>
      </c>
      <c r="G32" s="201">
        <v>306</v>
      </c>
      <c r="H32" s="201">
        <v>624</v>
      </c>
      <c r="I32" s="201">
        <v>220</v>
      </c>
      <c r="J32" s="201">
        <v>219</v>
      </c>
      <c r="K32" s="201">
        <v>391</v>
      </c>
      <c r="L32" s="201">
        <v>1235</v>
      </c>
      <c r="M32" s="201">
        <v>5828</v>
      </c>
      <c r="N32" s="201">
        <v>1599</v>
      </c>
      <c r="O32" s="201">
        <v>665</v>
      </c>
      <c r="P32" s="201">
        <v>829</v>
      </c>
      <c r="Q32" s="201">
        <v>862</v>
      </c>
      <c r="R32" s="201">
        <v>966</v>
      </c>
      <c r="S32" s="201">
        <v>514</v>
      </c>
    </row>
    <row r="33" spans="1:19" x14ac:dyDescent="0.25">
      <c r="A33" s="200" t="s">
        <v>80</v>
      </c>
      <c r="B33" s="201"/>
      <c r="C33" s="201"/>
      <c r="D33" s="201"/>
      <c r="E33" s="201"/>
      <c r="F33" s="201">
        <v>507</v>
      </c>
      <c r="G33" s="201">
        <v>2231</v>
      </c>
      <c r="H33" s="201">
        <v>11152</v>
      </c>
      <c r="I33" s="201">
        <v>1209</v>
      </c>
      <c r="J33" s="201">
        <v>4345</v>
      </c>
      <c r="K33" s="201">
        <v>3763</v>
      </c>
      <c r="L33" s="201">
        <v>1328</v>
      </c>
      <c r="M33" s="201">
        <v>5956</v>
      </c>
      <c r="N33" s="201">
        <v>2655</v>
      </c>
      <c r="O33" s="201">
        <v>4865</v>
      </c>
      <c r="P33" s="201">
        <v>4585</v>
      </c>
      <c r="Q33" s="201">
        <v>1968</v>
      </c>
      <c r="R33" s="201"/>
      <c r="S33" s="201"/>
    </row>
    <row r="34" spans="1:19" x14ac:dyDescent="0.25">
      <c r="A34" s="198" t="s">
        <v>250</v>
      </c>
      <c r="B34" s="199">
        <v>412</v>
      </c>
      <c r="C34" s="199">
        <v>149</v>
      </c>
      <c r="D34" s="199">
        <v>206</v>
      </c>
      <c r="E34" s="199">
        <v>216</v>
      </c>
      <c r="F34" s="199">
        <v>335</v>
      </c>
      <c r="G34" s="199">
        <v>250</v>
      </c>
      <c r="H34" s="199">
        <v>295</v>
      </c>
      <c r="I34" s="199">
        <v>339</v>
      </c>
      <c r="J34" s="199">
        <v>412</v>
      </c>
      <c r="K34" s="199">
        <v>214</v>
      </c>
      <c r="L34" s="199">
        <v>224</v>
      </c>
      <c r="M34" s="199">
        <v>298</v>
      </c>
      <c r="N34" s="199">
        <v>279</v>
      </c>
      <c r="O34" s="199">
        <v>268</v>
      </c>
      <c r="P34" s="199">
        <v>346</v>
      </c>
      <c r="Q34" s="199">
        <v>700</v>
      </c>
      <c r="R34" s="199">
        <v>641</v>
      </c>
      <c r="S34" s="199">
        <v>769</v>
      </c>
    </row>
    <row r="35" spans="1:19" x14ac:dyDescent="0.25">
      <c r="A35" s="200" t="s">
        <v>88</v>
      </c>
      <c r="B35" s="201">
        <v>978</v>
      </c>
      <c r="C35" s="201">
        <v>825</v>
      </c>
      <c r="D35" s="201">
        <v>1723</v>
      </c>
      <c r="E35" s="201">
        <v>2079</v>
      </c>
      <c r="F35" s="201">
        <v>1209</v>
      </c>
      <c r="G35" s="201">
        <v>1311</v>
      </c>
      <c r="H35" s="201">
        <v>1408</v>
      </c>
      <c r="I35" s="201">
        <v>1674</v>
      </c>
      <c r="J35" s="201">
        <v>901</v>
      </c>
      <c r="K35" s="201">
        <v>807</v>
      </c>
      <c r="L35" s="201">
        <v>3296</v>
      </c>
      <c r="M35" s="201">
        <v>1615</v>
      </c>
      <c r="N35" s="201">
        <v>1969</v>
      </c>
      <c r="O35" s="201">
        <v>1532</v>
      </c>
      <c r="P35" s="201">
        <v>1888</v>
      </c>
      <c r="Q35" s="201">
        <v>2493</v>
      </c>
      <c r="R35" s="201">
        <v>1644</v>
      </c>
      <c r="S35" s="201">
        <v>1951</v>
      </c>
    </row>
    <row r="36" spans="1:19" x14ac:dyDescent="0.25">
      <c r="A36" s="198" t="s">
        <v>249</v>
      </c>
      <c r="B36" s="199">
        <v>46</v>
      </c>
      <c r="C36" s="199">
        <v>2</v>
      </c>
      <c r="D36" s="199">
        <v>44</v>
      </c>
      <c r="E36" s="199">
        <v>11</v>
      </c>
      <c r="F36" s="199">
        <v>23</v>
      </c>
      <c r="G36" s="199">
        <v>16</v>
      </c>
      <c r="H36" s="199">
        <v>57</v>
      </c>
      <c r="I36" s="199">
        <v>19</v>
      </c>
      <c r="J36" s="199">
        <v>16</v>
      </c>
      <c r="K36" s="199">
        <v>3</v>
      </c>
      <c r="L36" s="199">
        <v>40</v>
      </c>
      <c r="M36" s="199">
        <v>62</v>
      </c>
      <c r="N36" s="199">
        <v>72</v>
      </c>
      <c r="O36" s="199">
        <v>25</v>
      </c>
      <c r="P36" s="199">
        <v>9</v>
      </c>
      <c r="Q36" s="199">
        <v>71</v>
      </c>
      <c r="R36" s="199">
        <v>98</v>
      </c>
      <c r="S36" s="199">
        <v>64</v>
      </c>
    </row>
    <row r="37" spans="1:19" x14ac:dyDescent="0.25">
      <c r="A37" s="198" t="s">
        <v>248</v>
      </c>
      <c r="B37" s="199">
        <v>30</v>
      </c>
      <c r="C37" s="199">
        <v>59</v>
      </c>
      <c r="D37" s="199">
        <v>30</v>
      </c>
      <c r="E37" s="199">
        <v>47</v>
      </c>
      <c r="F37" s="199">
        <v>55</v>
      </c>
      <c r="G37" s="199">
        <v>55</v>
      </c>
      <c r="H37" s="199">
        <v>76</v>
      </c>
      <c r="I37" s="199"/>
      <c r="J37" s="199">
        <v>61</v>
      </c>
      <c r="K37" s="199">
        <v>33</v>
      </c>
      <c r="L37" s="199">
        <v>58</v>
      </c>
      <c r="M37" s="199">
        <v>37</v>
      </c>
      <c r="N37" s="199">
        <v>47</v>
      </c>
      <c r="O37" s="199">
        <v>57</v>
      </c>
      <c r="P37" s="199">
        <v>74</v>
      </c>
      <c r="Q37" s="199">
        <v>40</v>
      </c>
      <c r="R37" s="199">
        <v>18</v>
      </c>
      <c r="S37" s="199">
        <v>34</v>
      </c>
    </row>
    <row r="38" spans="1:19" x14ac:dyDescent="0.25">
      <c r="A38" s="198" t="s">
        <v>247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>
        <v>211</v>
      </c>
      <c r="O38" s="199">
        <v>212</v>
      </c>
      <c r="P38" s="199">
        <v>665</v>
      </c>
      <c r="Q38" s="199">
        <v>668</v>
      </c>
      <c r="R38" s="199"/>
      <c r="S38" s="199"/>
    </row>
    <row r="39" spans="1:19" x14ac:dyDescent="0.25">
      <c r="A39" s="198" t="s">
        <v>246</v>
      </c>
      <c r="B39" s="199"/>
      <c r="C39" s="199"/>
      <c r="D39" s="199"/>
      <c r="E39" s="199"/>
      <c r="F39" s="199">
        <v>41</v>
      </c>
      <c r="G39" s="199">
        <v>46</v>
      </c>
      <c r="H39" s="199">
        <v>71</v>
      </c>
      <c r="I39" s="199">
        <v>29</v>
      </c>
      <c r="J39" s="199">
        <v>49</v>
      </c>
      <c r="K39" s="199">
        <v>9</v>
      </c>
      <c r="L39" s="199">
        <v>9</v>
      </c>
      <c r="M39" s="199">
        <v>14</v>
      </c>
      <c r="N39" s="199"/>
      <c r="O39" s="199">
        <v>69</v>
      </c>
      <c r="P39" s="199"/>
      <c r="Q39" s="199">
        <v>108</v>
      </c>
      <c r="R39" s="199"/>
      <c r="S39" s="199"/>
    </row>
    <row r="40" spans="1:19" x14ac:dyDescent="0.25">
      <c r="A40" s="198" t="s">
        <v>245</v>
      </c>
      <c r="B40" s="199">
        <v>288</v>
      </c>
      <c r="C40" s="199">
        <v>440</v>
      </c>
      <c r="D40" s="199">
        <v>849</v>
      </c>
      <c r="E40" s="199">
        <v>952</v>
      </c>
      <c r="F40" s="199">
        <v>685</v>
      </c>
      <c r="G40" s="199">
        <v>345</v>
      </c>
      <c r="H40" s="199">
        <v>313</v>
      </c>
      <c r="I40" s="199">
        <v>667</v>
      </c>
      <c r="J40" s="199">
        <v>516</v>
      </c>
      <c r="K40" s="199">
        <v>316</v>
      </c>
      <c r="L40" s="199">
        <v>484</v>
      </c>
      <c r="M40" s="199">
        <v>562</v>
      </c>
      <c r="N40" s="199">
        <v>589</v>
      </c>
      <c r="O40" s="199">
        <v>439</v>
      </c>
      <c r="P40" s="199">
        <v>456</v>
      </c>
      <c r="Q40" s="199">
        <v>831</v>
      </c>
      <c r="R40" s="199">
        <v>1043</v>
      </c>
      <c r="S40" s="199">
        <v>523</v>
      </c>
    </row>
    <row r="41" spans="1:19" x14ac:dyDescent="0.25">
      <c r="A41" s="200" t="s">
        <v>93</v>
      </c>
      <c r="B41" s="201">
        <v>4277</v>
      </c>
      <c r="C41" s="201">
        <v>4040</v>
      </c>
      <c r="D41" s="201">
        <v>6071</v>
      </c>
      <c r="E41" s="201">
        <v>6340</v>
      </c>
      <c r="F41" s="201">
        <v>7519</v>
      </c>
      <c r="G41" s="201">
        <v>2626</v>
      </c>
      <c r="H41" s="201">
        <v>4538</v>
      </c>
      <c r="I41" s="201">
        <v>5418</v>
      </c>
      <c r="J41" s="201">
        <v>4862</v>
      </c>
      <c r="K41" s="201">
        <v>3940</v>
      </c>
      <c r="L41" s="201">
        <v>6192</v>
      </c>
      <c r="M41" s="201">
        <v>6812</v>
      </c>
      <c r="N41" s="201">
        <v>4261</v>
      </c>
      <c r="O41" s="201">
        <v>4670</v>
      </c>
      <c r="P41" s="201">
        <v>4815</v>
      </c>
      <c r="Q41" s="201">
        <v>5403</v>
      </c>
      <c r="R41" s="201">
        <v>4075</v>
      </c>
      <c r="S41" s="201">
        <v>3792</v>
      </c>
    </row>
    <row r="42" spans="1:19" x14ac:dyDescent="0.25">
      <c r="A42" s="198" t="s">
        <v>244</v>
      </c>
      <c r="B42" s="199"/>
      <c r="C42" s="199"/>
      <c r="D42" s="199"/>
      <c r="E42" s="199"/>
      <c r="F42" s="199">
        <v>3</v>
      </c>
      <c r="G42" s="199"/>
      <c r="H42" s="199"/>
      <c r="I42" s="199"/>
      <c r="J42" s="199"/>
      <c r="K42" s="199">
        <v>1</v>
      </c>
      <c r="L42" s="199"/>
      <c r="M42" s="199"/>
      <c r="N42" s="199"/>
      <c r="O42" s="199"/>
      <c r="P42" s="199"/>
      <c r="Q42" s="199"/>
      <c r="R42" s="199"/>
      <c r="S42" s="199"/>
    </row>
    <row r="43" spans="1:19" x14ac:dyDescent="0.25">
      <c r="A43" s="200" t="s">
        <v>91</v>
      </c>
      <c r="B43" s="201">
        <v>3842</v>
      </c>
      <c r="C43" s="201">
        <v>2709</v>
      </c>
      <c r="D43" s="201">
        <v>4161</v>
      </c>
      <c r="E43" s="201">
        <v>2959</v>
      </c>
      <c r="F43" s="201">
        <v>3371</v>
      </c>
      <c r="G43" s="201">
        <v>2971</v>
      </c>
      <c r="H43" s="201">
        <v>2954</v>
      </c>
      <c r="I43" s="201">
        <v>4702</v>
      </c>
      <c r="J43" s="201">
        <v>4309</v>
      </c>
      <c r="K43" s="201">
        <v>4039</v>
      </c>
      <c r="L43" s="201">
        <v>3851</v>
      </c>
      <c r="M43" s="201">
        <v>12649</v>
      </c>
      <c r="N43" s="201">
        <v>6962</v>
      </c>
      <c r="O43" s="201">
        <v>9658</v>
      </c>
      <c r="P43" s="201">
        <v>5519</v>
      </c>
      <c r="Q43" s="201">
        <v>9431</v>
      </c>
      <c r="R43" s="201">
        <v>8026</v>
      </c>
      <c r="S43" s="201">
        <v>10421</v>
      </c>
    </row>
    <row r="44" spans="1:19" x14ac:dyDescent="0.25">
      <c r="A44" s="200" t="s">
        <v>125</v>
      </c>
      <c r="B44" s="201">
        <v>34</v>
      </c>
      <c r="C44" s="201">
        <v>131</v>
      </c>
      <c r="D44" s="201">
        <v>263</v>
      </c>
      <c r="E44" s="201">
        <v>230</v>
      </c>
      <c r="F44" s="201">
        <v>474</v>
      </c>
      <c r="G44" s="201">
        <v>294</v>
      </c>
      <c r="H44" s="201">
        <v>876</v>
      </c>
      <c r="I44" s="201">
        <v>821</v>
      </c>
      <c r="J44" s="201">
        <v>699</v>
      </c>
      <c r="K44" s="201">
        <v>266</v>
      </c>
      <c r="L44" s="201">
        <v>451</v>
      </c>
      <c r="M44" s="201">
        <v>405</v>
      </c>
      <c r="N44" s="201">
        <v>100</v>
      </c>
      <c r="O44" s="201">
        <v>33</v>
      </c>
      <c r="P44" s="201">
        <v>18</v>
      </c>
      <c r="Q44" s="201">
        <v>50</v>
      </c>
      <c r="R44" s="201">
        <v>25</v>
      </c>
      <c r="S44" s="201">
        <v>11</v>
      </c>
    </row>
    <row r="45" spans="1:19" x14ac:dyDescent="0.25">
      <c r="A45" s="198" t="s">
        <v>243</v>
      </c>
      <c r="B45" s="199"/>
      <c r="C45" s="199"/>
      <c r="D45" s="199"/>
      <c r="E45" s="199"/>
      <c r="F45" s="199">
        <v>2</v>
      </c>
      <c r="G45" s="199">
        <v>1</v>
      </c>
      <c r="H45" s="199"/>
      <c r="I45" s="199">
        <v>4</v>
      </c>
      <c r="J45" s="199">
        <v>1</v>
      </c>
      <c r="K45" s="199">
        <v>1</v>
      </c>
      <c r="L45" s="199">
        <v>1</v>
      </c>
      <c r="M45" s="199">
        <v>4</v>
      </c>
      <c r="N45" s="199">
        <v>3</v>
      </c>
      <c r="O45" s="199">
        <v>23</v>
      </c>
      <c r="P45" s="199">
        <v>52</v>
      </c>
      <c r="Q45" s="199">
        <v>52</v>
      </c>
      <c r="R45" s="199">
        <v>80</v>
      </c>
      <c r="S45" s="199">
        <v>81</v>
      </c>
    </row>
    <row r="46" spans="1:19" x14ac:dyDescent="0.25">
      <c r="A46" s="204" t="s">
        <v>242</v>
      </c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205">
        <v>3</v>
      </c>
      <c r="N46" s="191"/>
      <c r="O46" s="191"/>
      <c r="P46" s="191"/>
      <c r="Q46" s="191"/>
      <c r="R46" s="191">
        <v>8734</v>
      </c>
      <c r="S46" s="191"/>
    </row>
    <row r="47" spans="1:19" x14ac:dyDescent="0.25">
      <c r="A47" s="200" t="s">
        <v>129</v>
      </c>
      <c r="B47" s="201"/>
      <c r="C47" s="201">
        <v>1</v>
      </c>
      <c r="D47" s="201">
        <v>4</v>
      </c>
      <c r="E47" s="201">
        <v>2</v>
      </c>
      <c r="F47" s="201">
        <v>1</v>
      </c>
      <c r="G47" s="201">
        <v>10</v>
      </c>
      <c r="H47" s="201">
        <v>14</v>
      </c>
      <c r="I47" s="201">
        <v>5</v>
      </c>
      <c r="J47" s="201">
        <v>1</v>
      </c>
      <c r="K47" s="201">
        <v>12</v>
      </c>
      <c r="L47" s="201">
        <v>26</v>
      </c>
      <c r="M47" s="201">
        <v>27</v>
      </c>
      <c r="N47" s="201">
        <v>27</v>
      </c>
      <c r="O47" s="201">
        <v>11</v>
      </c>
      <c r="P47" s="201">
        <v>18</v>
      </c>
      <c r="Q47" s="201">
        <v>20</v>
      </c>
      <c r="R47" s="201">
        <v>14</v>
      </c>
      <c r="S47" s="201">
        <v>9</v>
      </c>
    </row>
    <row r="48" spans="1:19" x14ac:dyDescent="0.25">
      <c r="A48" s="198" t="s">
        <v>241</v>
      </c>
      <c r="B48" s="199">
        <v>1243</v>
      </c>
      <c r="C48" s="199">
        <v>2384</v>
      </c>
      <c r="D48" s="199">
        <v>2173</v>
      </c>
      <c r="E48" s="199">
        <v>1952</v>
      </c>
      <c r="F48" s="199">
        <v>3388</v>
      </c>
      <c r="G48" s="199">
        <v>1724</v>
      </c>
      <c r="H48" s="199">
        <v>28922</v>
      </c>
      <c r="I48" s="199">
        <v>5232</v>
      </c>
      <c r="J48" s="199">
        <v>6142</v>
      </c>
      <c r="K48" s="199">
        <v>26618</v>
      </c>
      <c r="L48" s="199">
        <v>20960</v>
      </c>
      <c r="M48" s="199">
        <v>42875</v>
      </c>
      <c r="N48" s="199">
        <v>20553</v>
      </c>
      <c r="O48" s="199">
        <v>6139</v>
      </c>
      <c r="P48" s="199">
        <v>8153</v>
      </c>
      <c r="Q48" s="199">
        <v>11274</v>
      </c>
      <c r="R48" s="199">
        <v>9802</v>
      </c>
      <c r="S48" s="199">
        <v>6230</v>
      </c>
    </row>
    <row r="49" spans="1:19" x14ac:dyDescent="0.25">
      <c r="A49" s="198" t="s">
        <v>240</v>
      </c>
      <c r="B49" s="199">
        <v>2201</v>
      </c>
      <c r="C49" s="199">
        <v>6598</v>
      </c>
      <c r="D49" s="199">
        <v>8005</v>
      </c>
      <c r="E49" s="199">
        <v>3591</v>
      </c>
      <c r="F49" s="199">
        <v>4004</v>
      </c>
      <c r="G49" s="199">
        <v>6364</v>
      </c>
      <c r="H49" s="199">
        <v>6212</v>
      </c>
      <c r="I49" s="199">
        <v>6528</v>
      </c>
      <c r="J49" s="199">
        <v>2705</v>
      </c>
      <c r="K49" s="199">
        <v>2098</v>
      </c>
      <c r="L49" s="199">
        <v>928</v>
      </c>
      <c r="M49" s="199">
        <v>793</v>
      </c>
      <c r="N49" s="199">
        <v>1347</v>
      </c>
      <c r="O49" s="199">
        <v>1948</v>
      </c>
      <c r="P49" s="199">
        <v>3707</v>
      </c>
      <c r="Q49" s="199">
        <v>5955</v>
      </c>
      <c r="R49" s="199">
        <v>2304</v>
      </c>
      <c r="S49" s="199">
        <v>1880</v>
      </c>
    </row>
    <row r="50" spans="1:19" x14ac:dyDescent="0.25">
      <c r="A50" s="200" t="s">
        <v>102</v>
      </c>
      <c r="B50" s="201">
        <v>6344</v>
      </c>
      <c r="C50" s="201">
        <v>5996</v>
      </c>
      <c r="D50" s="201">
        <v>8364</v>
      </c>
      <c r="E50" s="201">
        <v>9503</v>
      </c>
      <c r="F50" s="201">
        <v>8797</v>
      </c>
      <c r="G50" s="201">
        <v>7787</v>
      </c>
      <c r="H50" s="201">
        <v>10404</v>
      </c>
      <c r="I50" s="201">
        <v>7176</v>
      </c>
      <c r="J50" s="201">
        <v>7892</v>
      </c>
      <c r="K50" s="201">
        <v>11292</v>
      </c>
      <c r="L50" s="201">
        <v>14204</v>
      </c>
      <c r="M50" s="201">
        <v>10217</v>
      </c>
      <c r="N50" s="201">
        <v>13716</v>
      </c>
      <c r="O50" s="201">
        <v>25264</v>
      </c>
      <c r="P50" s="201">
        <v>23921</v>
      </c>
      <c r="Q50" s="201">
        <v>15529</v>
      </c>
      <c r="R50" s="201">
        <v>27563</v>
      </c>
      <c r="S50" s="201">
        <v>27231</v>
      </c>
    </row>
    <row r="51" spans="1:19" x14ac:dyDescent="0.25">
      <c r="A51" s="200" t="s">
        <v>98</v>
      </c>
      <c r="B51" s="201">
        <v>5508</v>
      </c>
      <c r="C51" s="201">
        <v>4833</v>
      </c>
      <c r="D51" s="201">
        <v>15010</v>
      </c>
      <c r="E51" s="201">
        <v>11089</v>
      </c>
      <c r="F51" s="201">
        <v>7219</v>
      </c>
      <c r="G51" s="201">
        <v>6674</v>
      </c>
      <c r="H51" s="201">
        <v>19713</v>
      </c>
      <c r="I51" s="201">
        <v>14610</v>
      </c>
      <c r="J51" s="201">
        <v>10641</v>
      </c>
      <c r="K51" s="201">
        <v>7941</v>
      </c>
      <c r="L51" s="201">
        <v>17443</v>
      </c>
      <c r="M51" s="201">
        <v>28361</v>
      </c>
      <c r="N51" s="201">
        <v>13423</v>
      </c>
      <c r="O51" s="201">
        <v>15000</v>
      </c>
      <c r="P51" s="201">
        <v>11143</v>
      </c>
      <c r="Q51" s="201">
        <v>20159</v>
      </c>
      <c r="R51" s="201">
        <v>13304</v>
      </c>
      <c r="S51" s="201">
        <v>8171</v>
      </c>
    </row>
    <row r="52" spans="1:19" x14ac:dyDescent="0.25">
      <c r="A52" s="198" t="s">
        <v>239</v>
      </c>
      <c r="B52" s="199"/>
      <c r="C52" s="199"/>
      <c r="D52" s="199"/>
      <c r="E52" s="199"/>
      <c r="F52" s="199">
        <v>1</v>
      </c>
      <c r="G52" s="199"/>
      <c r="H52" s="199">
        <v>1</v>
      </c>
      <c r="I52" s="199"/>
      <c r="J52" s="199"/>
      <c r="K52" s="199"/>
      <c r="L52" s="199">
        <v>1</v>
      </c>
      <c r="M52" s="199"/>
      <c r="N52" s="199"/>
      <c r="O52" s="199"/>
      <c r="P52" s="199"/>
      <c r="Q52" s="199"/>
      <c r="R52" s="199"/>
      <c r="S52" s="199"/>
    </row>
    <row r="53" spans="1:19" x14ac:dyDescent="0.25">
      <c r="A53" s="198" t="s">
        <v>238</v>
      </c>
      <c r="B53" s="199"/>
      <c r="C53" s="199"/>
      <c r="D53" s="199">
        <v>1</v>
      </c>
      <c r="E53" s="199">
        <v>17</v>
      </c>
      <c r="F53" s="199">
        <v>33</v>
      </c>
      <c r="G53" s="199">
        <v>10</v>
      </c>
      <c r="H53" s="199">
        <v>26</v>
      </c>
      <c r="I53" s="199">
        <v>42</v>
      </c>
      <c r="J53" s="199">
        <v>28</v>
      </c>
      <c r="K53" s="199">
        <v>23</v>
      </c>
      <c r="L53" s="199">
        <v>50</v>
      </c>
      <c r="M53" s="199">
        <v>91</v>
      </c>
      <c r="N53" s="199">
        <v>35</v>
      </c>
      <c r="O53" s="199">
        <v>89</v>
      </c>
      <c r="P53" s="199">
        <v>26</v>
      </c>
      <c r="Q53" s="199">
        <v>48</v>
      </c>
      <c r="R53" s="199">
        <v>41</v>
      </c>
      <c r="S53" s="199">
        <v>14</v>
      </c>
    </row>
    <row r="54" spans="1:19" x14ac:dyDescent="0.25">
      <c r="A54" s="200" t="s">
        <v>205</v>
      </c>
      <c r="B54" s="201"/>
      <c r="C54" s="201"/>
      <c r="D54" s="201">
        <v>1</v>
      </c>
      <c r="E54" s="201">
        <v>2</v>
      </c>
      <c r="F54" s="201">
        <v>3</v>
      </c>
      <c r="G54" s="201"/>
      <c r="H54" s="201">
        <v>8</v>
      </c>
      <c r="I54" s="201">
        <v>20</v>
      </c>
      <c r="J54" s="201">
        <v>32</v>
      </c>
      <c r="K54" s="201">
        <v>54</v>
      </c>
      <c r="L54" s="201">
        <v>390</v>
      </c>
      <c r="M54" s="201">
        <v>494</v>
      </c>
      <c r="N54" s="201">
        <v>328</v>
      </c>
      <c r="O54" s="201">
        <v>353</v>
      </c>
      <c r="P54" s="201">
        <v>551</v>
      </c>
      <c r="Q54" s="201">
        <v>1340</v>
      </c>
      <c r="R54" s="201">
        <v>756</v>
      </c>
      <c r="S54" s="201">
        <v>258</v>
      </c>
    </row>
    <row r="55" spans="1:19" x14ac:dyDescent="0.25">
      <c r="A55" s="198" t="s">
        <v>237</v>
      </c>
      <c r="B55" s="199">
        <v>15</v>
      </c>
      <c r="C55" s="199"/>
      <c r="D55" s="199">
        <v>13</v>
      </c>
      <c r="E55" s="199">
        <v>37</v>
      </c>
      <c r="F55" s="199">
        <v>7</v>
      </c>
      <c r="G55" s="199">
        <v>17</v>
      </c>
      <c r="H55" s="199">
        <v>60</v>
      </c>
      <c r="I55" s="199">
        <v>23</v>
      </c>
      <c r="J55" s="199">
        <v>33</v>
      </c>
      <c r="K55" s="199">
        <v>28</v>
      </c>
      <c r="L55" s="199">
        <v>41</v>
      </c>
      <c r="M55" s="199">
        <v>20</v>
      </c>
      <c r="N55" s="199">
        <v>17</v>
      </c>
      <c r="O55" s="199">
        <v>15</v>
      </c>
      <c r="P55" s="199">
        <v>103</v>
      </c>
      <c r="Q55" s="199">
        <v>83</v>
      </c>
      <c r="R55" s="199">
        <v>36</v>
      </c>
      <c r="S55" s="199">
        <v>10</v>
      </c>
    </row>
    <row r="56" spans="1:19" x14ac:dyDescent="0.25">
      <c r="A56" s="198" t="s">
        <v>236</v>
      </c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>
        <v>99</v>
      </c>
      <c r="O56" s="199">
        <v>177</v>
      </c>
      <c r="P56" s="199">
        <v>322</v>
      </c>
      <c r="Q56" s="199">
        <v>468</v>
      </c>
      <c r="R56" s="199"/>
      <c r="S56" s="199"/>
    </row>
    <row r="57" spans="1:19" x14ac:dyDescent="0.25">
      <c r="A57" s="200" t="s">
        <v>90</v>
      </c>
      <c r="B57" s="201">
        <v>16723</v>
      </c>
      <c r="C57" s="200">
        <v>11181</v>
      </c>
      <c r="D57" s="201">
        <v>19912</v>
      </c>
      <c r="E57" s="201">
        <v>13863</v>
      </c>
      <c r="F57" s="201">
        <v>24252</v>
      </c>
      <c r="G57" s="201">
        <v>17825</v>
      </c>
      <c r="H57" s="201">
        <v>23108</v>
      </c>
      <c r="I57" s="201">
        <v>22261</v>
      </c>
      <c r="J57" s="201">
        <v>15948</v>
      </c>
      <c r="K57" s="201">
        <v>24958</v>
      </c>
      <c r="L57" s="201">
        <v>16037</v>
      </c>
      <c r="M57" s="201">
        <v>22173</v>
      </c>
      <c r="N57" s="201">
        <v>13256</v>
      </c>
      <c r="O57" s="201">
        <v>18421</v>
      </c>
      <c r="P57" s="201">
        <v>20426</v>
      </c>
      <c r="Q57" s="201">
        <v>27061</v>
      </c>
      <c r="R57" s="201">
        <v>18105</v>
      </c>
      <c r="S57" s="201">
        <v>23908</v>
      </c>
    </row>
    <row r="58" spans="1:19" x14ac:dyDescent="0.25">
      <c r="A58" s="200" t="s">
        <v>79</v>
      </c>
      <c r="B58" s="201">
        <v>21597</v>
      </c>
      <c r="C58" s="201">
        <v>11896</v>
      </c>
      <c r="D58" s="201">
        <v>19670</v>
      </c>
      <c r="E58" s="201">
        <v>23737</v>
      </c>
      <c r="F58" s="201">
        <v>24189</v>
      </c>
      <c r="G58" s="201">
        <v>17341</v>
      </c>
      <c r="H58" s="201">
        <v>18958</v>
      </c>
      <c r="I58" s="201">
        <v>17083</v>
      </c>
      <c r="J58" s="201">
        <v>19088</v>
      </c>
      <c r="K58" s="201">
        <v>21759</v>
      </c>
      <c r="L58" s="201">
        <v>15129</v>
      </c>
      <c r="M58" s="201">
        <v>32613</v>
      </c>
      <c r="N58" s="201">
        <v>33566</v>
      </c>
      <c r="O58" s="201">
        <v>50283</v>
      </c>
      <c r="P58" s="201">
        <v>33574</v>
      </c>
      <c r="Q58" s="201">
        <v>35501</v>
      </c>
      <c r="R58" s="201">
        <v>39725</v>
      </c>
      <c r="S58" s="201">
        <v>35497</v>
      </c>
    </row>
    <row r="59" spans="1:19" x14ac:dyDescent="0.25">
      <c r="A59" s="202" t="s">
        <v>235</v>
      </c>
      <c r="B59" s="203">
        <v>1</v>
      </c>
      <c r="C59" s="203">
        <v>2</v>
      </c>
      <c r="D59" s="203">
        <v>25</v>
      </c>
      <c r="E59" s="203">
        <v>30</v>
      </c>
      <c r="F59" s="203">
        <v>13</v>
      </c>
      <c r="G59" s="203">
        <v>24</v>
      </c>
      <c r="H59" s="203">
        <v>15</v>
      </c>
      <c r="I59" s="203">
        <v>16</v>
      </c>
      <c r="J59" s="203">
        <v>37</v>
      </c>
      <c r="K59" s="203">
        <v>32</v>
      </c>
      <c r="L59" s="203">
        <v>25</v>
      </c>
      <c r="M59" s="203">
        <v>12</v>
      </c>
      <c r="N59" s="203"/>
      <c r="O59" s="203"/>
      <c r="P59" s="203"/>
      <c r="Q59" s="203"/>
      <c r="R59" s="203"/>
      <c r="S59" s="203"/>
    </row>
    <row r="60" spans="1:19" x14ac:dyDescent="0.25">
      <c r="A60" s="198" t="s">
        <v>234</v>
      </c>
      <c r="B60" s="199">
        <v>272</v>
      </c>
      <c r="C60" s="199">
        <v>336</v>
      </c>
      <c r="D60" s="199">
        <v>387</v>
      </c>
      <c r="E60" s="199">
        <v>512</v>
      </c>
      <c r="F60" s="199">
        <v>523</v>
      </c>
      <c r="G60" s="199">
        <v>175</v>
      </c>
      <c r="H60" s="199">
        <v>447</v>
      </c>
      <c r="I60" s="199">
        <v>385</v>
      </c>
      <c r="J60" s="199">
        <v>215</v>
      </c>
      <c r="K60" s="199">
        <v>335</v>
      </c>
      <c r="L60" s="199">
        <v>1255</v>
      </c>
      <c r="M60" s="199">
        <v>1544</v>
      </c>
      <c r="N60" s="199">
        <v>1091</v>
      </c>
      <c r="O60" s="199">
        <v>944</v>
      </c>
      <c r="P60" s="199">
        <v>1251</v>
      </c>
      <c r="Q60" s="199">
        <v>1597</v>
      </c>
      <c r="R60" s="199">
        <v>859</v>
      </c>
      <c r="S60" s="199">
        <v>352</v>
      </c>
    </row>
    <row r="61" spans="1:19" x14ac:dyDescent="0.25">
      <c r="A61" s="200" t="s">
        <v>100</v>
      </c>
      <c r="B61" s="201">
        <v>872</v>
      </c>
      <c r="C61" s="201">
        <v>1000</v>
      </c>
      <c r="D61" s="201">
        <v>2511</v>
      </c>
      <c r="E61" s="201">
        <v>1398</v>
      </c>
      <c r="F61" s="201">
        <v>1803</v>
      </c>
      <c r="G61" s="201">
        <v>1359</v>
      </c>
      <c r="H61" s="201">
        <v>1599</v>
      </c>
      <c r="I61" s="201">
        <v>1783</v>
      </c>
      <c r="J61" s="201">
        <v>437</v>
      </c>
      <c r="K61" s="201">
        <v>1734</v>
      </c>
      <c r="L61" s="201">
        <v>569</v>
      </c>
      <c r="M61" s="201">
        <v>708</v>
      </c>
      <c r="N61" s="201">
        <v>2438</v>
      </c>
      <c r="O61" s="201">
        <v>2048</v>
      </c>
      <c r="P61" s="201">
        <v>1303</v>
      </c>
      <c r="Q61" s="201">
        <v>1384</v>
      </c>
      <c r="R61" s="201">
        <v>1614</v>
      </c>
      <c r="S61" s="201">
        <v>1950</v>
      </c>
    </row>
    <row r="62" spans="1:19" x14ac:dyDescent="0.25">
      <c r="A62" s="198" t="s">
        <v>233</v>
      </c>
      <c r="B62" s="199"/>
      <c r="C62" s="199"/>
      <c r="D62" s="199"/>
      <c r="E62" s="199"/>
      <c r="F62" s="199"/>
      <c r="G62" s="199"/>
      <c r="H62" s="199"/>
      <c r="I62" s="199"/>
      <c r="J62" s="199"/>
      <c r="K62" s="199">
        <v>10</v>
      </c>
      <c r="L62" s="199"/>
      <c r="M62" s="199">
        <v>26</v>
      </c>
      <c r="N62" s="199"/>
      <c r="O62" s="199"/>
      <c r="P62" s="199"/>
      <c r="Q62" s="199"/>
      <c r="R62" s="199"/>
      <c r="S62" s="199"/>
    </row>
    <row r="63" spans="1:19" x14ac:dyDescent="0.25">
      <c r="A63" s="200" t="s">
        <v>96</v>
      </c>
      <c r="B63" s="201">
        <v>2135</v>
      </c>
      <c r="C63" s="201">
        <v>902</v>
      </c>
      <c r="D63" s="201">
        <v>3217</v>
      </c>
      <c r="E63" s="201">
        <v>5086</v>
      </c>
      <c r="F63" s="201">
        <v>7167</v>
      </c>
      <c r="G63" s="201">
        <v>3302</v>
      </c>
      <c r="H63" s="201">
        <v>12457</v>
      </c>
      <c r="I63" s="201">
        <v>7277</v>
      </c>
      <c r="J63" s="201">
        <v>1779</v>
      </c>
      <c r="K63" s="201">
        <v>2601</v>
      </c>
      <c r="L63" s="201">
        <v>3409</v>
      </c>
      <c r="M63" s="201">
        <v>1036</v>
      </c>
      <c r="N63" s="201">
        <v>1027</v>
      </c>
      <c r="O63" s="201">
        <v>1990</v>
      </c>
      <c r="P63" s="201">
        <v>3582</v>
      </c>
      <c r="Q63" s="201">
        <v>6651</v>
      </c>
      <c r="R63" s="201">
        <v>1258</v>
      </c>
      <c r="S63" s="201">
        <v>1543</v>
      </c>
    </row>
    <row r="64" spans="1:19" x14ac:dyDescent="0.25">
      <c r="A64" s="200" t="s">
        <v>95</v>
      </c>
      <c r="B64" s="201">
        <v>6876</v>
      </c>
      <c r="C64" s="201">
        <v>6861</v>
      </c>
      <c r="D64" s="201">
        <v>8318</v>
      </c>
      <c r="E64" s="201">
        <v>5541</v>
      </c>
      <c r="F64" s="201">
        <v>4293</v>
      </c>
      <c r="G64" s="201">
        <v>7321</v>
      </c>
      <c r="H64" s="201">
        <v>4572</v>
      </c>
      <c r="I64" s="201">
        <v>4400</v>
      </c>
      <c r="J64" s="201">
        <v>4566</v>
      </c>
      <c r="K64" s="201">
        <v>5403</v>
      </c>
      <c r="L64" s="201">
        <v>5219</v>
      </c>
      <c r="M64" s="201">
        <v>8012</v>
      </c>
      <c r="N64" s="201">
        <v>8302</v>
      </c>
      <c r="O64" s="201">
        <v>12284</v>
      </c>
      <c r="P64" s="201">
        <v>8702</v>
      </c>
      <c r="Q64" s="201">
        <v>4218</v>
      </c>
      <c r="R64" s="201">
        <v>17238</v>
      </c>
      <c r="S64" s="201">
        <v>5705</v>
      </c>
    </row>
    <row r="65" spans="1:19" x14ac:dyDescent="0.25">
      <c r="A65" s="198" t="s">
        <v>232</v>
      </c>
      <c r="B65" s="199"/>
      <c r="C65" s="199"/>
      <c r="D65" s="199"/>
      <c r="E65" s="199"/>
      <c r="F65" s="199">
        <v>5</v>
      </c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>
        <v>1</v>
      </c>
      <c r="S65" s="199"/>
    </row>
    <row r="66" spans="1:19" x14ac:dyDescent="0.25">
      <c r="A66" s="198" t="s">
        <v>231</v>
      </c>
      <c r="B66" s="199">
        <v>7639</v>
      </c>
      <c r="C66" s="199">
        <v>9732</v>
      </c>
      <c r="D66" s="199">
        <v>12522</v>
      </c>
      <c r="E66" s="199">
        <v>12569</v>
      </c>
      <c r="F66" s="199">
        <v>12851</v>
      </c>
      <c r="G66" s="199">
        <v>10127</v>
      </c>
      <c r="H66" s="199">
        <v>20266</v>
      </c>
      <c r="I66" s="199">
        <v>15886</v>
      </c>
      <c r="J66" s="199">
        <v>12993</v>
      </c>
      <c r="K66" s="199">
        <v>9769</v>
      </c>
      <c r="L66" s="199">
        <v>14324</v>
      </c>
      <c r="M66" s="199">
        <v>11774</v>
      </c>
      <c r="N66" s="199">
        <v>7416</v>
      </c>
      <c r="O66" s="199">
        <v>4558</v>
      </c>
      <c r="P66" s="199">
        <v>7882</v>
      </c>
      <c r="Q66" s="199">
        <v>9851</v>
      </c>
      <c r="R66" s="199">
        <v>5548</v>
      </c>
      <c r="S66" s="199">
        <v>5928</v>
      </c>
    </row>
    <row r="67" spans="1:19" x14ac:dyDescent="0.25">
      <c r="A67" s="200" t="s">
        <v>103</v>
      </c>
      <c r="B67" s="201"/>
      <c r="C67" s="201"/>
      <c r="D67" s="201"/>
      <c r="E67" s="201"/>
      <c r="F67" s="201">
        <v>31</v>
      </c>
      <c r="G67" s="201">
        <v>29</v>
      </c>
      <c r="H67" s="201">
        <v>24</v>
      </c>
      <c r="I67" s="201">
        <v>12</v>
      </c>
      <c r="J67" s="201">
        <v>35</v>
      </c>
      <c r="K67" s="201">
        <v>9</v>
      </c>
      <c r="L67" s="201">
        <v>43</v>
      </c>
      <c r="M67" s="201">
        <v>34</v>
      </c>
      <c r="N67" s="201">
        <v>76</v>
      </c>
      <c r="O67" s="201">
        <v>81</v>
      </c>
      <c r="P67" s="201">
        <v>32</v>
      </c>
      <c r="Q67" s="201">
        <v>252</v>
      </c>
      <c r="R67" s="201"/>
      <c r="S67" s="201"/>
    </row>
    <row r="68" spans="1:19" x14ac:dyDescent="0.25">
      <c r="A68" s="198" t="s">
        <v>230</v>
      </c>
      <c r="B68" s="199">
        <v>60</v>
      </c>
      <c r="C68" s="199">
        <v>573</v>
      </c>
      <c r="D68" s="199">
        <v>763</v>
      </c>
      <c r="E68" s="199">
        <v>444</v>
      </c>
      <c r="F68" s="199">
        <v>379</v>
      </c>
      <c r="G68" s="199">
        <v>340</v>
      </c>
      <c r="H68" s="199">
        <v>284</v>
      </c>
      <c r="I68" s="199">
        <v>188</v>
      </c>
      <c r="J68" s="199">
        <v>187</v>
      </c>
      <c r="K68" s="199">
        <v>113</v>
      </c>
      <c r="L68" s="199">
        <v>145</v>
      </c>
      <c r="M68" s="199">
        <v>317</v>
      </c>
      <c r="N68" s="199">
        <v>46</v>
      </c>
      <c r="O68" s="199">
        <v>133</v>
      </c>
      <c r="P68" s="199">
        <v>235</v>
      </c>
      <c r="Q68" s="199">
        <v>373</v>
      </c>
      <c r="R68" s="199">
        <v>146</v>
      </c>
      <c r="S68" s="199">
        <v>275</v>
      </c>
    </row>
    <row r="69" spans="1:19" x14ac:dyDescent="0.25">
      <c r="A69" s="200" t="s">
        <v>97</v>
      </c>
      <c r="B69" s="201">
        <v>195</v>
      </c>
      <c r="C69" s="201">
        <v>132</v>
      </c>
      <c r="D69" s="201">
        <v>242</v>
      </c>
      <c r="E69" s="201">
        <v>183</v>
      </c>
      <c r="F69" s="201">
        <v>165</v>
      </c>
      <c r="G69" s="201">
        <v>64</v>
      </c>
      <c r="H69" s="201">
        <v>72</v>
      </c>
      <c r="I69" s="201">
        <v>66</v>
      </c>
      <c r="J69" s="201">
        <v>32</v>
      </c>
      <c r="K69" s="201">
        <v>26</v>
      </c>
      <c r="L69" s="201">
        <v>88</v>
      </c>
      <c r="M69" s="201">
        <v>240</v>
      </c>
      <c r="N69" s="201">
        <v>347</v>
      </c>
      <c r="O69" s="201">
        <v>200</v>
      </c>
      <c r="P69" s="201">
        <v>217</v>
      </c>
      <c r="Q69" s="201">
        <v>313</v>
      </c>
      <c r="R69" s="201">
        <v>210</v>
      </c>
      <c r="S69" s="201">
        <v>132</v>
      </c>
    </row>
    <row r="70" spans="1:19" x14ac:dyDescent="0.25">
      <c r="A70" s="200" t="s">
        <v>89</v>
      </c>
      <c r="B70" s="201">
        <v>2366</v>
      </c>
      <c r="C70" s="201">
        <v>1571</v>
      </c>
      <c r="D70" s="201">
        <v>2278</v>
      </c>
      <c r="E70" s="201">
        <v>1456</v>
      </c>
      <c r="F70" s="201">
        <v>1494</v>
      </c>
      <c r="G70" s="201">
        <v>1631</v>
      </c>
      <c r="H70" s="201">
        <v>2846</v>
      </c>
      <c r="I70" s="201">
        <v>4435</v>
      </c>
      <c r="J70" s="201">
        <v>2675</v>
      </c>
      <c r="K70" s="201">
        <v>3464</v>
      </c>
      <c r="L70" s="201">
        <v>7130</v>
      </c>
      <c r="M70" s="201">
        <v>5694</v>
      </c>
      <c r="N70" s="201">
        <v>1926</v>
      </c>
      <c r="O70" s="201">
        <v>1744</v>
      </c>
      <c r="P70" s="201">
        <v>1192</v>
      </c>
      <c r="Q70" s="201">
        <v>2773</v>
      </c>
      <c r="R70" s="201">
        <v>1782</v>
      </c>
      <c r="S70" s="201">
        <v>6447</v>
      </c>
    </row>
    <row r="71" spans="1:19" x14ac:dyDescent="0.25">
      <c r="A71" s="200" t="s">
        <v>172</v>
      </c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>
        <v>114</v>
      </c>
      <c r="O71" s="201">
        <v>152</v>
      </c>
      <c r="P71" s="201">
        <v>242</v>
      </c>
      <c r="Q71" s="201">
        <v>175</v>
      </c>
      <c r="R71" s="201"/>
      <c r="S71" s="201"/>
    </row>
    <row r="72" spans="1:19" x14ac:dyDescent="0.25">
      <c r="A72" s="200" t="s">
        <v>173</v>
      </c>
      <c r="B72" s="201"/>
      <c r="C72" s="201"/>
      <c r="D72" s="201"/>
      <c r="E72" s="201"/>
      <c r="F72" s="201">
        <v>12</v>
      </c>
      <c r="G72" s="201">
        <v>199</v>
      </c>
      <c r="H72" s="201">
        <v>92</v>
      </c>
      <c r="I72" s="201">
        <v>161</v>
      </c>
      <c r="J72" s="201">
        <v>119</v>
      </c>
      <c r="K72" s="201">
        <v>90</v>
      </c>
      <c r="L72" s="201">
        <v>152</v>
      </c>
      <c r="M72" s="201">
        <v>169</v>
      </c>
      <c r="N72" s="201">
        <v>122</v>
      </c>
      <c r="O72" s="201">
        <v>171</v>
      </c>
      <c r="P72" s="201">
        <v>222</v>
      </c>
      <c r="Q72" s="201">
        <v>119</v>
      </c>
      <c r="R72" s="201"/>
      <c r="S72" s="201"/>
    </row>
    <row r="73" spans="1:19" x14ac:dyDescent="0.25">
      <c r="A73" s="198" t="s">
        <v>229</v>
      </c>
      <c r="B73" s="199"/>
      <c r="C73" s="199"/>
      <c r="D73" s="199"/>
      <c r="E73" s="199"/>
      <c r="F73" s="199">
        <v>61</v>
      </c>
      <c r="G73" s="199">
        <v>70</v>
      </c>
      <c r="H73" s="199">
        <v>116</v>
      </c>
      <c r="I73" s="199">
        <v>107</v>
      </c>
      <c r="J73" s="199">
        <v>54</v>
      </c>
      <c r="K73" s="199">
        <v>50</v>
      </c>
      <c r="L73" s="199">
        <v>81</v>
      </c>
      <c r="M73" s="199">
        <v>86</v>
      </c>
      <c r="N73" s="199">
        <v>62</v>
      </c>
      <c r="O73" s="199">
        <v>53</v>
      </c>
      <c r="P73" s="199">
        <v>110</v>
      </c>
      <c r="Q73" s="199">
        <v>104</v>
      </c>
      <c r="R73" s="199"/>
      <c r="S73" s="199"/>
    </row>
    <row r="74" spans="1:19" x14ac:dyDescent="0.25">
      <c r="A74" s="198" t="s">
        <v>228</v>
      </c>
      <c r="B74" s="199"/>
      <c r="C74" s="199"/>
      <c r="D74" s="199"/>
      <c r="E74" s="199"/>
      <c r="F74" s="199"/>
      <c r="G74" s="199"/>
      <c r="H74" s="199"/>
      <c r="I74" s="199">
        <v>1</v>
      </c>
      <c r="J74" s="199">
        <v>3</v>
      </c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 x14ac:dyDescent="0.25">
      <c r="A75" s="198" t="s">
        <v>227</v>
      </c>
      <c r="B75" s="199">
        <v>2</v>
      </c>
      <c r="C75" s="199">
        <v>7</v>
      </c>
      <c r="D75" s="199">
        <v>645</v>
      </c>
      <c r="E75" s="199">
        <v>20</v>
      </c>
      <c r="F75" s="199">
        <v>1</v>
      </c>
      <c r="G75" s="199">
        <v>5</v>
      </c>
      <c r="H75" s="199">
        <v>1506</v>
      </c>
      <c r="I75" s="199">
        <v>259</v>
      </c>
      <c r="J75" s="199">
        <v>182</v>
      </c>
      <c r="K75" s="199">
        <v>27</v>
      </c>
      <c r="L75" s="199">
        <v>181</v>
      </c>
      <c r="M75" s="199">
        <v>46</v>
      </c>
      <c r="N75" s="199">
        <v>750</v>
      </c>
      <c r="O75" s="199">
        <v>80</v>
      </c>
      <c r="P75" s="199">
        <v>99</v>
      </c>
      <c r="Q75" s="199">
        <v>456</v>
      </c>
      <c r="R75" s="199">
        <v>111</v>
      </c>
      <c r="S75" s="199">
        <v>35</v>
      </c>
    </row>
    <row r="76" spans="1:19" x14ac:dyDescent="0.25">
      <c r="A76" s="200" t="s">
        <v>82</v>
      </c>
      <c r="B76" s="201">
        <v>4051</v>
      </c>
      <c r="C76" s="201">
        <v>4075</v>
      </c>
      <c r="D76" s="201">
        <v>6384</v>
      </c>
      <c r="E76" s="201">
        <v>7412</v>
      </c>
      <c r="F76" s="201">
        <v>4360</v>
      </c>
      <c r="G76" s="201">
        <v>4753</v>
      </c>
      <c r="H76" s="201">
        <v>7485</v>
      </c>
      <c r="I76" s="201">
        <v>9532</v>
      </c>
      <c r="J76" s="201">
        <v>10104</v>
      </c>
      <c r="K76" s="201">
        <v>5979</v>
      </c>
      <c r="L76" s="201">
        <v>7920</v>
      </c>
      <c r="M76" s="201">
        <v>6628</v>
      </c>
      <c r="N76" s="201">
        <v>11265</v>
      </c>
      <c r="O76" s="201">
        <v>11552</v>
      </c>
      <c r="P76" s="201">
        <v>13044</v>
      </c>
      <c r="Q76" s="201">
        <v>10712</v>
      </c>
      <c r="R76" s="201">
        <v>11864</v>
      </c>
      <c r="S76" s="201">
        <v>9549</v>
      </c>
    </row>
    <row r="77" spans="1:19" x14ac:dyDescent="0.25">
      <c r="A77" s="200" t="s">
        <v>83</v>
      </c>
      <c r="B77" s="201">
        <v>1642</v>
      </c>
      <c r="C77" s="201">
        <v>1242</v>
      </c>
      <c r="D77" s="201">
        <v>2370</v>
      </c>
      <c r="E77" s="201">
        <v>2281</v>
      </c>
      <c r="F77" s="201">
        <v>3424</v>
      </c>
      <c r="G77" s="201">
        <v>2079</v>
      </c>
      <c r="H77" s="201">
        <v>1981</v>
      </c>
      <c r="I77" s="201">
        <v>2565</v>
      </c>
      <c r="J77" s="201">
        <v>2024</v>
      </c>
      <c r="K77" s="201">
        <v>1717</v>
      </c>
      <c r="L77" s="201">
        <v>2868</v>
      </c>
      <c r="M77" s="201">
        <v>2380</v>
      </c>
      <c r="N77" s="201">
        <v>4014</v>
      </c>
      <c r="O77" s="201">
        <v>4838</v>
      </c>
      <c r="P77" s="201">
        <v>4262</v>
      </c>
      <c r="Q77" s="201">
        <v>4540</v>
      </c>
      <c r="R77" s="201">
        <v>3928</v>
      </c>
      <c r="S77" s="201">
        <v>2927</v>
      </c>
    </row>
    <row r="78" spans="1:19" x14ac:dyDescent="0.25">
      <c r="A78" s="200" t="s">
        <v>104</v>
      </c>
      <c r="B78" s="201"/>
      <c r="C78" s="201"/>
      <c r="D78" s="201"/>
      <c r="E78" s="201"/>
      <c r="F78" s="201">
        <v>425</v>
      </c>
      <c r="G78" s="201">
        <v>225</v>
      </c>
      <c r="H78" s="201">
        <v>196</v>
      </c>
      <c r="I78" s="201">
        <v>433</v>
      </c>
      <c r="J78" s="201">
        <v>135</v>
      </c>
      <c r="K78" s="201">
        <v>317</v>
      </c>
      <c r="L78" s="201">
        <v>203</v>
      </c>
      <c r="M78" s="201">
        <v>347</v>
      </c>
      <c r="N78" s="201">
        <v>108</v>
      </c>
      <c r="O78" s="201">
        <v>140</v>
      </c>
      <c r="P78" s="201">
        <v>132</v>
      </c>
      <c r="Q78" s="201"/>
      <c r="R78" s="201"/>
      <c r="S78" s="201"/>
    </row>
    <row r="79" spans="1:19" x14ac:dyDescent="0.25">
      <c r="A79" s="198" t="s">
        <v>226</v>
      </c>
      <c r="B79" s="199">
        <v>39</v>
      </c>
      <c r="C79" s="199">
        <v>172</v>
      </c>
      <c r="D79" s="199">
        <v>196</v>
      </c>
      <c r="E79" s="199">
        <v>597</v>
      </c>
      <c r="F79" s="199">
        <v>48</v>
      </c>
      <c r="G79" s="199">
        <v>86</v>
      </c>
      <c r="H79" s="199">
        <v>255</v>
      </c>
      <c r="I79" s="199">
        <v>1698</v>
      </c>
      <c r="J79" s="199">
        <v>150</v>
      </c>
      <c r="K79" s="199">
        <v>68</v>
      </c>
      <c r="L79" s="199">
        <v>87</v>
      </c>
      <c r="M79" s="199">
        <v>68</v>
      </c>
      <c r="N79" s="199">
        <v>14</v>
      </c>
      <c r="O79" s="199">
        <v>12</v>
      </c>
      <c r="P79" s="199">
        <v>47</v>
      </c>
      <c r="Q79" s="199">
        <v>79</v>
      </c>
      <c r="R79" s="199">
        <v>54</v>
      </c>
      <c r="S79" s="199">
        <v>165</v>
      </c>
    </row>
    <row r="80" spans="1:19" x14ac:dyDescent="0.25">
      <c r="A80" s="198" t="s">
        <v>225</v>
      </c>
      <c r="B80" s="199"/>
      <c r="C80" s="199"/>
      <c r="D80" s="199"/>
      <c r="E80" s="199"/>
      <c r="F80" s="199">
        <v>1</v>
      </c>
      <c r="G80" s="199"/>
      <c r="H80" s="199"/>
      <c r="I80" s="199"/>
      <c r="J80" s="199"/>
      <c r="K80" s="199"/>
      <c r="L80" s="199"/>
      <c r="M80" s="199"/>
      <c r="N80" s="199">
        <v>2</v>
      </c>
      <c r="O80" s="199">
        <v>2</v>
      </c>
      <c r="P80" s="199"/>
      <c r="Q80" s="199"/>
      <c r="R80" s="199"/>
      <c r="S80" s="199"/>
    </row>
    <row r="81" spans="1:19" x14ac:dyDescent="0.25">
      <c r="A81" s="198" t="s">
        <v>224</v>
      </c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>
        <v>299</v>
      </c>
      <c r="O81" s="199">
        <v>189</v>
      </c>
      <c r="P81" s="199">
        <v>124</v>
      </c>
      <c r="Q81" s="199">
        <v>236</v>
      </c>
      <c r="R81" s="199"/>
      <c r="S81" s="199"/>
    </row>
    <row r="82" spans="1:19" x14ac:dyDescent="0.25">
      <c r="A82" s="200" t="s">
        <v>223</v>
      </c>
      <c r="B82" s="201"/>
      <c r="C82" s="201"/>
      <c r="D82" s="201"/>
      <c r="E82" s="201"/>
      <c r="F82" s="201"/>
      <c r="G82" s="201"/>
      <c r="H82" s="201"/>
      <c r="I82" s="201"/>
      <c r="J82" s="201"/>
      <c r="K82" s="201">
        <v>1</v>
      </c>
      <c r="L82" s="201">
        <v>14</v>
      </c>
      <c r="M82" s="201">
        <v>16</v>
      </c>
      <c r="N82" s="201">
        <v>26</v>
      </c>
      <c r="O82" s="201">
        <v>27</v>
      </c>
      <c r="P82" s="201">
        <v>70</v>
      </c>
      <c r="Q82" s="201">
        <v>59</v>
      </c>
      <c r="R82" s="201">
        <v>90</v>
      </c>
      <c r="S82" s="201">
        <v>102</v>
      </c>
    </row>
    <row r="83" spans="1:19" x14ac:dyDescent="0.25">
      <c r="A83" s="200" t="s">
        <v>222</v>
      </c>
      <c r="B83" s="201"/>
      <c r="C83" s="201"/>
      <c r="D83" s="201"/>
      <c r="E83" s="201"/>
      <c r="F83" s="201">
        <v>350</v>
      </c>
      <c r="G83" s="201">
        <v>674</v>
      </c>
      <c r="H83" s="201">
        <v>1224</v>
      </c>
      <c r="I83" s="201">
        <v>1836</v>
      </c>
      <c r="J83" s="201">
        <v>1176</v>
      </c>
      <c r="K83" s="201">
        <v>1569</v>
      </c>
      <c r="L83" s="201">
        <v>1797</v>
      </c>
      <c r="M83" s="201">
        <v>1026</v>
      </c>
      <c r="N83" s="201">
        <v>992</v>
      </c>
      <c r="O83" s="201">
        <v>1581</v>
      </c>
      <c r="P83" s="201">
        <v>1191</v>
      </c>
      <c r="Q83" s="201">
        <v>1701</v>
      </c>
      <c r="R83" s="201"/>
      <c r="S83" s="201"/>
    </row>
    <row r="84" spans="1:19" x14ac:dyDescent="0.25">
      <c r="A84" s="200" t="s">
        <v>221</v>
      </c>
      <c r="B84" s="201"/>
      <c r="C84" s="201"/>
      <c r="D84" s="201"/>
      <c r="E84" s="201"/>
      <c r="F84" s="201">
        <v>969</v>
      </c>
      <c r="G84" s="201">
        <v>1216</v>
      </c>
      <c r="H84" s="201">
        <v>2520</v>
      </c>
      <c r="I84" s="201">
        <v>3379</v>
      </c>
      <c r="J84" s="201">
        <v>2881</v>
      </c>
      <c r="K84" s="201">
        <v>2818</v>
      </c>
      <c r="L84" s="201">
        <v>3380</v>
      </c>
      <c r="M84" s="201">
        <v>2336</v>
      </c>
      <c r="N84" s="201">
        <v>2717</v>
      </c>
      <c r="O84" s="201">
        <v>4276</v>
      </c>
      <c r="P84" s="201">
        <v>2369</v>
      </c>
      <c r="Q84" s="201">
        <v>2146</v>
      </c>
      <c r="R84" s="201"/>
      <c r="S84" s="201"/>
    </row>
    <row r="85" spans="1:19" x14ac:dyDescent="0.25">
      <c r="A85" s="206" t="s">
        <v>220</v>
      </c>
      <c r="B85" s="207"/>
      <c r="C85" s="207"/>
      <c r="D85" s="207"/>
      <c r="E85" s="207"/>
      <c r="F85" s="207"/>
      <c r="G85" s="208">
        <v>1</v>
      </c>
      <c r="H85" s="207"/>
      <c r="I85" s="207"/>
      <c r="J85" s="207"/>
      <c r="K85" s="208">
        <v>2</v>
      </c>
      <c r="L85" s="208">
        <v>2</v>
      </c>
      <c r="M85" s="208">
        <v>1</v>
      </c>
      <c r="N85" s="208">
        <v>2</v>
      </c>
      <c r="O85" s="208">
        <v>5</v>
      </c>
      <c r="P85" s="208">
        <v>5</v>
      </c>
      <c r="Q85" s="208">
        <v>5</v>
      </c>
      <c r="R85" s="208">
        <v>57</v>
      </c>
      <c r="S85" s="208">
        <v>18</v>
      </c>
    </row>
    <row r="86" spans="1:19" x14ac:dyDescent="0.25">
      <c r="A86" s="198" t="s">
        <v>219</v>
      </c>
      <c r="B86" s="199">
        <v>24</v>
      </c>
      <c r="C86" s="199">
        <v>182</v>
      </c>
      <c r="D86" s="199">
        <v>2</v>
      </c>
      <c r="E86" s="199">
        <v>0</v>
      </c>
      <c r="F86" s="199">
        <v>7</v>
      </c>
      <c r="G86" s="199">
        <v>0</v>
      </c>
      <c r="H86" s="199">
        <v>5</v>
      </c>
      <c r="I86" s="199"/>
      <c r="J86" s="199">
        <v>1</v>
      </c>
      <c r="K86" s="199">
        <v>1</v>
      </c>
      <c r="L86" s="199">
        <v>2</v>
      </c>
      <c r="M86" s="199">
        <v>5</v>
      </c>
      <c r="N86" s="199"/>
      <c r="O86" s="199"/>
      <c r="P86" s="199">
        <v>31</v>
      </c>
      <c r="Q86" s="199"/>
      <c r="R86" s="199"/>
      <c r="S86" s="199"/>
    </row>
    <row r="87" spans="1:19" x14ac:dyDescent="0.25">
      <c r="A87" s="198" t="s">
        <v>218</v>
      </c>
      <c r="B87" s="199">
        <v>15</v>
      </c>
      <c r="C87" s="199">
        <v>20</v>
      </c>
      <c r="D87" s="199">
        <v>5</v>
      </c>
      <c r="E87" s="199">
        <v>23</v>
      </c>
      <c r="F87" s="199">
        <v>23</v>
      </c>
      <c r="G87" s="199">
        <v>30</v>
      </c>
      <c r="H87" s="199">
        <v>35</v>
      </c>
      <c r="I87" s="199">
        <v>324</v>
      </c>
      <c r="J87" s="199">
        <v>48</v>
      </c>
      <c r="K87" s="199">
        <v>270</v>
      </c>
      <c r="L87" s="199">
        <v>1438</v>
      </c>
      <c r="M87" s="199">
        <v>1370</v>
      </c>
      <c r="N87" s="199">
        <v>181</v>
      </c>
      <c r="O87" s="199">
        <v>252</v>
      </c>
      <c r="P87" s="199">
        <v>255</v>
      </c>
      <c r="Q87" s="199">
        <v>380</v>
      </c>
      <c r="R87" s="199">
        <v>206</v>
      </c>
      <c r="S87" s="199">
        <v>135</v>
      </c>
    </row>
    <row r="88" spans="1:19" x14ac:dyDescent="0.25">
      <c r="A88" s="198" t="s">
        <v>217</v>
      </c>
      <c r="B88" s="199"/>
      <c r="C88" s="199"/>
      <c r="D88" s="199"/>
      <c r="E88" s="199"/>
      <c r="F88" s="199">
        <v>6</v>
      </c>
      <c r="G88" s="199"/>
      <c r="H88" s="199"/>
      <c r="I88" s="199">
        <v>4</v>
      </c>
      <c r="J88" s="199">
        <v>1</v>
      </c>
      <c r="K88" s="199"/>
      <c r="L88" s="199">
        <v>2</v>
      </c>
      <c r="M88" s="199">
        <v>53</v>
      </c>
      <c r="N88" s="199">
        <v>70</v>
      </c>
      <c r="O88" s="199">
        <v>121</v>
      </c>
      <c r="P88" s="199">
        <v>28</v>
      </c>
      <c r="Q88" s="199">
        <v>213</v>
      </c>
      <c r="R88" s="199">
        <v>64</v>
      </c>
      <c r="S88" s="199">
        <v>39</v>
      </c>
    </row>
    <row r="89" spans="1:19" x14ac:dyDescent="0.25">
      <c r="A89" s="198" t="s">
        <v>216</v>
      </c>
      <c r="B89" s="199"/>
      <c r="C89" s="199"/>
      <c r="D89" s="199"/>
      <c r="E89" s="199"/>
      <c r="F89" s="199"/>
      <c r="G89" s="199">
        <v>1</v>
      </c>
      <c r="H89" s="199">
        <v>2</v>
      </c>
      <c r="I89" s="199">
        <v>2</v>
      </c>
      <c r="J89" s="199">
        <v>4</v>
      </c>
      <c r="K89" s="199">
        <v>3</v>
      </c>
      <c r="L89" s="199">
        <v>3</v>
      </c>
      <c r="M89" s="199">
        <v>4</v>
      </c>
      <c r="N89" s="199"/>
      <c r="O89" s="199"/>
      <c r="P89" s="199"/>
      <c r="Q89" s="199"/>
      <c r="R89" s="199"/>
      <c r="S89" s="199"/>
    </row>
    <row r="90" spans="1:19" x14ac:dyDescent="0.25">
      <c r="A90" s="198" t="s">
        <v>215</v>
      </c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>
        <v>25</v>
      </c>
      <c r="O90" s="199"/>
      <c r="P90" s="199"/>
      <c r="Q90" s="199">
        <v>63</v>
      </c>
      <c r="R90" s="199"/>
      <c r="S90" s="199"/>
    </row>
    <row r="91" spans="1:19" x14ac:dyDescent="0.25">
      <c r="A91" s="202" t="s">
        <v>214</v>
      </c>
      <c r="B91" s="203"/>
      <c r="C91" s="203">
        <v>67</v>
      </c>
      <c r="D91" s="203">
        <v>48</v>
      </c>
      <c r="E91" s="203">
        <v>40</v>
      </c>
      <c r="F91" s="203">
        <v>48</v>
      </c>
      <c r="G91" s="203">
        <v>19</v>
      </c>
      <c r="H91" s="203">
        <v>91</v>
      </c>
      <c r="I91" s="203">
        <v>42</v>
      </c>
      <c r="J91" s="203">
        <v>28</v>
      </c>
      <c r="K91" s="203">
        <v>7</v>
      </c>
      <c r="L91" s="203">
        <v>9</v>
      </c>
      <c r="M91" s="203">
        <v>9</v>
      </c>
      <c r="N91" s="203">
        <v>41</v>
      </c>
      <c r="O91" s="203">
        <v>34</v>
      </c>
      <c r="P91" s="203">
        <v>34</v>
      </c>
      <c r="Q91" s="203">
        <v>70</v>
      </c>
      <c r="R91" s="203">
        <v>32</v>
      </c>
      <c r="S91" s="203"/>
    </row>
    <row r="92" spans="1:19" x14ac:dyDescent="0.25">
      <c r="A92" s="202" t="s">
        <v>213</v>
      </c>
      <c r="B92" s="203">
        <v>5</v>
      </c>
      <c r="C92" s="203">
        <v>2</v>
      </c>
      <c r="D92" s="203">
        <v>17</v>
      </c>
      <c r="E92" s="203">
        <v>2</v>
      </c>
      <c r="F92" s="203">
        <v>4</v>
      </c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</row>
    <row r="93" spans="1:19" x14ac:dyDescent="0.25">
      <c r="A93" s="202" t="s">
        <v>212</v>
      </c>
      <c r="B93" s="203">
        <v>444</v>
      </c>
      <c r="C93" s="203">
        <v>1654</v>
      </c>
      <c r="D93" s="203">
        <v>1278</v>
      </c>
      <c r="E93" s="203">
        <v>1703</v>
      </c>
      <c r="F93" s="203">
        <v>469</v>
      </c>
      <c r="G93" s="203">
        <v>514</v>
      </c>
      <c r="H93" s="203">
        <v>945</v>
      </c>
      <c r="I93" s="203">
        <v>817</v>
      </c>
      <c r="J93" s="203">
        <v>368</v>
      </c>
      <c r="K93" s="203">
        <v>155</v>
      </c>
      <c r="L93" s="203">
        <v>984</v>
      </c>
      <c r="M93" s="203">
        <v>574</v>
      </c>
      <c r="N93" s="208">
        <v>11</v>
      </c>
      <c r="O93" s="208">
        <v>4</v>
      </c>
      <c r="P93" s="208">
        <v>1</v>
      </c>
      <c r="Q93" s="208">
        <v>1</v>
      </c>
      <c r="R93" s="208">
        <v>2</v>
      </c>
      <c r="S93" s="208"/>
    </row>
    <row r="94" spans="1:19" x14ac:dyDescent="0.25">
      <c r="A94" s="198" t="s">
        <v>211</v>
      </c>
      <c r="B94" s="199"/>
      <c r="C94" s="199"/>
      <c r="D94" s="199">
        <v>49</v>
      </c>
      <c r="E94" s="199">
        <v>374</v>
      </c>
      <c r="F94" s="199">
        <v>244</v>
      </c>
      <c r="G94" s="199">
        <v>10</v>
      </c>
      <c r="H94" s="199">
        <v>30</v>
      </c>
      <c r="I94" s="199">
        <v>278</v>
      </c>
      <c r="J94" s="199">
        <v>31</v>
      </c>
      <c r="K94" s="199">
        <v>105</v>
      </c>
      <c r="L94" s="199">
        <v>11</v>
      </c>
      <c r="M94" s="199">
        <v>15</v>
      </c>
      <c r="N94" s="199">
        <v>51</v>
      </c>
      <c r="O94" s="199">
        <v>424</v>
      </c>
      <c r="P94" s="199">
        <v>40</v>
      </c>
      <c r="Q94" s="199">
        <v>59</v>
      </c>
      <c r="R94" s="199">
        <v>105</v>
      </c>
      <c r="S94" s="199">
        <v>39</v>
      </c>
    </row>
    <row r="95" spans="1:19" x14ac:dyDescent="0.25">
      <c r="A95" s="198" t="s">
        <v>210</v>
      </c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>
        <v>236</v>
      </c>
      <c r="P95" s="199"/>
      <c r="Q95" s="199">
        <v>64</v>
      </c>
      <c r="R95" s="199"/>
      <c r="S95" s="199"/>
    </row>
    <row r="96" spans="1:19" x14ac:dyDescent="0.25">
      <c r="A96" s="198" t="s">
        <v>209</v>
      </c>
      <c r="B96" s="199">
        <v>71</v>
      </c>
      <c r="C96" s="199">
        <v>162</v>
      </c>
      <c r="D96" s="199">
        <v>660</v>
      </c>
      <c r="E96" s="199">
        <v>626</v>
      </c>
      <c r="F96" s="199">
        <v>720</v>
      </c>
      <c r="G96" s="199">
        <v>295</v>
      </c>
      <c r="H96" s="199">
        <v>410</v>
      </c>
      <c r="I96" s="199">
        <v>1064</v>
      </c>
      <c r="J96" s="199">
        <v>981</v>
      </c>
      <c r="K96" s="199">
        <v>791</v>
      </c>
      <c r="L96" s="199">
        <v>782</v>
      </c>
      <c r="M96" s="199">
        <v>682</v>
      </c>
      <c r="N96" s="199">
        <v>695</v>
      </c>
      <c r="O96" s="199">
        <v>627</v>
      </c>
      <c r="P96" s="199">
        <v>724</v>
      </c>
      <c r="Q96" s="199">
        <v>656</v>
      </c>
      <c r="R96" s="199">
        <v>553</v>
      </c>
      <c r="S96" s="199">
        <v>302</v>
      </c>
    </row>
    <row r="97" spans="1:19" x14ac:dyDescent="0.25">
      <c r="A97" s="198" t="s">
        <v>208</v>
      </c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>
        <v>814</v>
      </c>
      <c r="O97" s="199">
        <v>1565</v>
      </c>
      <c r="P97" s="199">
        <v>1328</v>
      </c>
      <c r="Q97" s="199">
        <v>930</v>
      </c>
      <c r="R97" s="199"/>
      <c r="S97" s="199"/>
    </row>
    <row r="98" spans="1:19" x14ac:dyDescent="0.25">
      <c r="A98" s="200" t="s">
        <v>94</v>
      </c>
      <c r="B98" s="201">
        <v>5274</v>
      </c>
      <c r="C98" s="201">
        <v>3430</v>
      </c>
      <c r="D98" s="201">
        <v>5653</v>
      </c>
      <c r="E98" s="201">
        <v>5649</v>
      </c>
      <c r="F98" s="201">
        <v>6310</v>
      </c>
      <c r="G98" s="201">
        <v>4511</v>
      </c>
      <c r="H98" s="201">
        <v>7297</v>
      </c>
      <c r="I98" s="201">
        <v>6316</v>
      </c>
      <c r="J98" s="201">
        <v>4681</v>
      </c>
      <c r="K98" s="201">
        <v>5023</v>
      </c>
      <c r="L98" s="201">
        <v>4391</v>
      </c>
      <c r="M98" s="201">
        <v>3871</v>
      </c>
      <c r="N98" s="201">
        <v>4894</v>
      </c>
      <c r="O98" s="201">
        <v>4532</v>
      </c>
      <c r="P98" s="201">
        <v>7044</v>
      </c>
      <c r="Q98" s="201">
        <v>4787</v>
      </c>
      <c r="R98" s="201">
        <v>4125</v>
      </c>
      <c r="S98" s="201">
        <v>4569</v>
      </c>
    </row>
    <row r="99" spans="1:19" x14ac:dyDescent="0.25">
      <c r="R99" s="192"/>
      <c r="S99" s="192"/>
    </row>
    <row r="100" spans="1:19" x14ac:dyDescent="0.25">
      <c r="A100" s="196" t="s">
        <v>73</v>
      </c>
      <c r="B100" s="209">
        <f t="shared" ref="B100:S100" si="0">SUBTOTAL(9,B8:B98)</f>
        <v>165959</v>
      </c>
      <c r="C100" s="209">
        <f t="shared" si="0"/>
        <v>142254</v>
      </c>
      <c r="D100" s="209">
        <f t="shared" si="0"/>
        <v>237945</v>
      </c>
      <c r="E100" s="209">
        <f t="shared" si="0"/>
        <v>181916</v>
      </c>
      <c r="F100" s="209">
        <f t="shared" si="0"/>
        <v>200438</v>
      </c>
      <c r="G100" s="209">
        <f t="shared" si="0"/>
        <v>167805</v>
      </c>
      <c r="H100" s="209">
        <f t="shared" si="0"/>
        <v>286565</v>
      </c>
      <c r="I100" s="209">
        <f t="shared" si="0"/>
        <v>259098</v>
      </c>
      <c r="J100" s="209">
        <f t="shared" si="0"/>
        <v>205495</v>
      </c>
      <c r="K100" s="209">
        <f t="shared" si="0"/>
        <v>232381</v>
      </c>
      <c r="L100" s="209">
        <f t="shared" si="0"/>
        <v>258183</v>
      </c>
      <c r="M100" s="209">
        <f t="shared" si="0"/>
        <v>318983</v>
      </c>
      <c r="N100" s="209">
        <f t="shared" si="0"/>
        <v>299028</v>
      </c>
      <c r="O100" s="209">
        <f t="shared" si="0"/>
        <v>305326</v>
      </c>
      <c r="P100" s="209">
        <f t="shared" si="0"/>
        <v>304941</v>
      </c>
      <c r="Q100" s="209">
        <f t="shared" si="0"/>
        <v>335149</v>
      </c>
      <c r="R100" s="209">
        <f t="shared" si="0"/>
        <v>304589</v>
      </c>
      <c r="S100" s="209">
        <f t="shared" si="0"/>
        <v>307374</v>
      </c>
    </row>
  </sheetData>
  <autoFilter ref="A7:S98"/>
  <mergeCells count="1">
    <mergeCell ref="A3:R3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B104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2.75" x14ac:dyDescent="0.2"/>
  <cols>
    <col min="1" max="1" width="23.85546875" customWidth="1"/>
    <col min="2" max="2" width="7.85546875" style="107" customWidth="1"/>
    <col min="3" max="59" width="6.7109375" customWidth="1"/>
    <col min="60" max="60" width="6.7109375" style="161" customWidth="1"/>
    <col min="61" max="61" width="24.28515625" customWidth="1"/>
    <col min="62" max="67" width="9.42578125" customWidth="1"/>
    <col min="68" max="68" width="10.140625" customWidth="1"/>
    <col min="69" max="71" width="9.42578125" customWidth="1"/>
    <col min="72" max="72" width="28.42578125" customWidth="1"/>
    <col min="73" max="73" width="9.42578125" customWidth="1"/>
    <col min="74" max="78" width="9.42578125" style="81" customWidth="1"/>
    <col min="79" max="81" width="9.42578125" customWidth="1"/>
    <col min="82" max="82" width="22.28515625" customWidth="1"/>
    <col min="83" max="95" width="5" bestFit="1" customWidth="1"/>
    <col min="96" max="100" width="5" customWidth="1"/>
    <col min="101" max="101" width="9.42578125" customWidth="1"/>
    <col min="102" max="103" width="9.140625" customWidth="1"/>
    <col min="104" max="104" width="19.85546875" customWidth="1"/>
    <col min="105" max="106" width="9.140625" customWidth="1"/>
  </cols>
  <sheetData>
    <row r="1" spans="1:106" x14ac:dyDescent="0.2">
      <c r="A1" s="22" t="s">
        <v>42</v>
      </c>
      <c r="B1" s="113" t="s">
        <v>38</v>
      </c>
      <c r="C1" s="22">
        <v>2024</v>
      </c>
      <c r="D1" s="22"/>
      <c r="E1" s="22"/>
      <c r="F1" s="134"/>
      <c r="G1" s="135"/>
      <c r="BF1" s="146"/>
      <c r="BJ1" s="15" t="s">
        <v>39</v>
      </c>
      <c r="BL1" s="15" t="s">
        <v>41</v>
      </c>
      <c r="BO1" s="15">
        <v>2023</v>
      </c>
      <c r="BP1" s="15" t="str">
        <f>CONCATENATE(BO1," (",BO2," - ",BO49," - ",BO3,")")</f>
        <v>2023 (46 - 555 - 26)</v>
      </c>
      <c r="BQ1" s="15" t="str">
        <f>CONCATENATE(C1," (",B2," - ",B49," - ",B51,")")</f>
        <v>2024 (48 - 447 - 16)</v>
      </c>
    </row>
    <row r="2" spans="1:106" x14ac:dyDescent="0.2">
      <c r="A2" s="15" t="s">
        <v>0</v>
      </c>
      <c r="B2" s="113">
        <f>COUNTIF(C3:BE3,"&gt;0")</f>
        <v>48</v>
      </c>
      <c r="C2">
        <v>12</v>
      </c>
      <c r="D2">
        <v>12</v>
      </c>
      <c r="E2">
        <v>13</v>
      </c>
      <c r="F2" s="136">
        <v>13</v>
      </c>
      <c r="G2" s="137">
        <v>14</v>
      </c>
      <c r="H2">
        <v>14</v>
      </c>
      <c r="I2">
        <v>15</v>
      </c>
      <c r="J2">
        <v>15</v>
      </c>
      <c r="K2">
        <v>16</v>
      </c>
      <c r="L2">
        <v>16</v>
      </c>
      <c r="M2">
        <v>17</v>
      </c>
      <c r="N2">
        <v>17</v>
      </c>
      <c r="O2">
        <v>18</v>
      </c>
      <c r="P2">
        <v>18</v>
      </c>
      <c r="Q2">
        <v>19</v>
      </c>
      <c r="R2">
        <v>19</v>
      </c>
      <c r="S2">
        <v>20</v>
      </c>
      <c r="T2">
        <v>20</v>
      </c>
      <c r="U2">
        <v>21</v>
      </c>
      <c r="V2">
        <v>21</v>
      </c>
      <c r="W2">
        <v>22</v>
      </c>
      <c r="X2">
        <v>22</v>
      </c>
      <c r="Y2">
        <v>23</v>
      </c>
      <c r="Z2">
        <v>23</v>
      </c>
      <c r="AA2">
        <v>24</v>
      </c>
      <c r="AB2">
        <v>24</v>
      </c>
      <c r="AC2">
        <v>25</v>
      </c>
      <c r="AD2">
        <v>25</v>
      </c>
      <c r="AE2">
        <v>26</v>
      </c>
      <c r="AF2">
        <v>26</v>
      </c>
      <c r="AG2">
        <v>27</v>
      </c>
      <c r="AH2">
        <v>27</v>
      </c>
      <c r="AI2">
        <v>28</v>
      </c>
      <c r="AJ2">
        <v>28</v>
      </c>
      <c r="AK2">
        <v>29</v>
      </c>
      <c r="AL2">
        <v>29</v>
      </c>
      <c r="AM2">
        <v>30</v>
      </c>
      <c r="AN2">
        <v>30</v>
      </c>
      <c r="AO2">
        <v>31</v>
      </c>
      <c r="AP2">
        <v>31</v>
      </c>
      <c r="AQ2">
        <v>32</v>
      </c>
      <c r="AR2">
        <v>32</v>
      </c>
      <c r="AS2">
        <v>33</v>
      </c>
      <c r="AT2">
        <v>33</v>
      </c>
      <c r="AU2">
        <v>34</v>
      </c>
      <c r="AV2">
        <v>34</v>
      </c>
      <c r="AW2">
        <v>35</v>
      </c>
      <c r="AX2">
        <v>35</v>
      </c>
      <c r="AY2">
        <v>36</v>
      </c>
      <c r="AZ2">
        <v>36</v>
      </c>
      <c r="BA2">
        <v>37</v>
      </c>
      <c r="BB2">
        <v>37</v>
      </c>
      <c r="BC2">
        <v>38</v>
      </c>
      <c r="BD2">
        <v>38</v>
      </c>
      <c r="BE2">
        <v>39</v>
      </c>
      <c r="BF2" s="146">
        <v>39</v>
      </c>
      <c r="BG2" s="94" t="s">
        <v>127</v>
      </c>
      <c r="BL2" s="15" t="s">
        <v>40</v>
      </c>
      <c r="BM2" s="15" t="s">
        <v>39</v>
      </c>
      <c r="BO2">
        <v>46</v>
      </c>
      <c r="BP2" s="23" t="s">
        <v>43</v>
      </c>
      <c r="BQ2" s="23" t="s">
        <v>43</v>
      </c>
    </row>
    <row r="3" spans="1:106" x14ac:dyDescent="0.2">
      <c r="A3" s="15" t="s">
        <v>2</v>
      </c>
      <c r="B3" s="113"/>
      <c r="C3" s="127"/>
      <c r="D3" s="127"/>
      <c r="E3" s="127"/>
      <c r="F3" s="138"/>
      <c r="G3" s="139">
        <v>0.67361111111111116</v>
      </c>
      <c r="H3" s="127">
        <v>0.6875</v>
      </c>
      <c r="I3" s="127">
        <v>0.59027777777777779</v>
      </c>
      <c r="J3" s="127">
        <v>0.61458333333333337</v>
      </c>
      <c r="K3" s="127">
        <v>0.57291666666666663</v>
      </c>
      <c r="L3" s="127"/>
      <c r="M3" s="127">
        <v>0.67708333333333337</v>
      </c>
      <c r="N3" s="127"/>
      <c r="O3" s="127">
        <v>0.57986111111111105</v>
      </c>
      <c r="P3" s="127">
        <v>0.6875</v>
      </c>
      <c r="Q3" s="127">
        <v>0.55902777777777779</v>
      </c>
      <c r="R3" s="127">
        <v>0.61111111111111105</v>
      </c>
      <c r="S3" s="127">
        <v>0.43402777777777773</v>
      </c>
      <c r="T3" s="127">
        <v>0.54861111111111105</v>
      </c>
      <c r="U3" s="127">
        <v>0.625</v>
      </c>
      <c r="V3" s="127">
        <v>0.6875</v>
      </c>
      <c r="W3" s="127">
        <v>0.56597222222222221</v>
      </c>
      <c r="X3" s="127">
        <v>13.25</v>
      </c>
      <c r="Y3" s="127">
        <v>0.625</v>
      </c>
      <c r="Z3" s="127">
        <v>0.63888888888888895</v>
      </c>
      <c r="AA3" s="127">
        <v>0.45833333333333331</v>
      </c>
      <c r="AB3" s="127">
        <v>0.48958333333333331</v>
      </c>
      <c r="AC3" s="127">
        <v>0.65625</v>
      </c>
      <c r="AD3" s="127">
        <v>0.55208333333333337</v>
      </c>
      <c r="AE3" s="127">
        <v>0.60069444444444442</v>
      </c>
      <c r="AF3" s="127">
        <v>0.58333333333333337</v>
      </c>
      <c r="AG3" s="127">
        <v>0.625</v>
      </c>
      <c r="AH3" s="127">
        <v>0.47916666666666669</v>
      </c>
      <c r="AI3" s="127">
        <v>0.4861111111111111</v>
      </c>
      <c r="AJ3" s="127">
        <v>0.52777777777777779</v>
      </c>
      <c r="AK3" s="127">
        <v>0.60763888888888895</v>
      </c>
      <c r="AL3" s="127">
        <v>0.54166666666666663</v>
      </c>
      <c r="AM3" s="127">
        <v>0.625</v>
      </c>
      <c r="AN3" s="127">
        <v>0.55208333333333337</v>
      </c>
      <c r="AO3" s="127">
        <v>0.52430555555555558</v>
      </c>
      <c r="AP3" s="127">
        <v>0.61111111111111105</v>
      </c>
      <c r="AQ3" s="127">
        <v>0.47916666666666669</v>
      </c>
      <c r="AR3" s="127">
        <v>0.58333333333333337</v>
      </c>
      <c r="AS3" s="127">
        <v>0.57291666666666663</v>
      </c>
      <c r="AT3" s="127">
        <v>0.66666666666666663</v>
      </c>
      <c r="AU3" s="127">
        <v>0.60416666666666663</v>
      </c>
      <c r="AW3" s="127">
        <v>0.55208333333333337</v>
      </c>
      <c r="AX3" s="127">
        <v>0.67361111111111116</v>
      </c>
      <c r="AY3" s="127">
        <v>0.54166666666666663</v>
      </c>
      <c r="AZ3" s="127">
        <v>0.625</v>
      </c>
      <c r="BA3" s="127">
        <v>0.54861111111111105</v>
      </c>
      <c r="BB3" s="127">
        <v>0.5625</v>
      </c>
      <c r="BC3" s="127">
        <v>0.47222222222222227</v>
      </c>
      <c r="BD3" s="127">
        <v>0.63541666666666663</v>
      </c>
      <c r="BE3" s="139">
        <v>0.64236111111111105</v>
      </c>
      <c r="BF3" s="147">
        <v>0.50694444444444442</v>
      </c>
      <c r="BI3" s="14"/>
      <c r="BJ3" s="14"/>
      <c r="BK3" s="14"/>
      <c r="BL3" s="14"/>
      <c r="BM3" s="14"/>
      <c r="BN3" s="14"/>
      <c r="BO3" s="21">
        <v>26</v>
      </c>
      <c r="BP3" s="24" t="s">
        <v>44</v>
      </c>
      <c r="BQ3" s="24" t="s">
        <v>44</v>
      </c>
      <c r="BR3" s="14"/>
      <c r="BS3" s="14"/>
      <c r="BT3" s="14"/>
      <c r="BU3" s="14"/>
      <c r="BV3" s="82"/>
      <c r="BW3" s="82"/>
      <c r="BX3" s="82"/>
      <c r="BY3" s="82"/>
      <c r="BZ3" s="82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x14ac:dyDescent="0.2">
      <c r="A4" s="15" t="s">
        <v>4</v>
      </c>
      <c r="B4" s="113"/>
      <c r="C4" s="52"/>
      <c r="D4" s="52"/>
      <c r="E4" s="52"/>
      <c r="F4" s="140"/>
      <c r="G4" s="141">
        <v>18</v>
      </c>
      <c r="H4" s="52">
        <v>19</v>
      </c>
      <c r="I4">
        <v>16</v>
      </c>
      <c r="J4" s="52">
        <v>20</v>
      </c>
      <c r="K4" s="52">
        <v>13</v>
      </c>
      <c r="L4" s="52"/>
      <c r="M4" s="52">
        <v>15</v>
      </c>
      <c r="N4" s="52"/>
      <c r="O4" s="52">
        <v>22</v>
      </c>
      <c r="P4" s="52">
        <v>17</v>
      </c>
      <c r="Q4" s="52">
        <v>22</v>
      </c>
      <c r="R4" s="52">
        <v>23</v>
      </c>
      <c r="S4" s="52">
        <v>23</v>
      </c>
      <c r="T4" s="52">
        <v>23</v>
      </c>
      <c r="U4" s="52">
        <v>18</v>
      </c>
      <c r="V4" s="52">
        <v>21</v>
      </c>
      <c r="W4" s="52">
        <v>18</v>
      </c>
      <c r="X4" s="52">
        <v>17</v>
      </c>
      <c r="Y4" s="52">
        <v>21</v>
      </c>
      <c r="Z4" s="52">
        <v>21</v>
      </c>
      <c r="AA4" s="52">
        <v>18</v>
      </c>
      <c r="AB4" s="52">
        <v>18</v>
      </c>
      <c r="AC4" s="52">
        <v>20</v>
      </c>
      <c r="AD4" s="52">
        <v>22</v>
      </c>
      <c r="AE4" s="52">
        <v>23</v>
      </c>
      <c r="AF4" s="52">
        <v>27</v>
      </c>
      <c r="AG4" s="52">
        <v>18</v>
      </c>
      <c r="AH4" s="52">
        <v>17</v>
      </c>
      <c r="AI4" s="52">
        <v>20</v>
      </c>
      <c r="AJ4" s="52">
        <v>21</v>
      </c>
      <c r="AK4" s="52">
        <v>25</v>
      </c>
      <c r="AL4" s="52">
        <v>27</v>
      </c>
      <c r="AM4">
        <v>23</v>
      </c>
      <c r="AN4" s="52">
        <v>25</v>
      </c>
      <c r="AO4" s="52">
        <v>24</v>
      </c>
      <c r="AP4" s="52">
        <v>23</v>
      </c>
      <c r="AQ4" s="52">
        <v>23</v>
      </c>
      <c r="AR4" s="52">
        <v>24</v>
      </c>
      <c r="AS4" s="52">
        <v>27</v>
      </c>
      <c r="AT4" s="52">
        <v>24</v>
      </c>
      <c r="AU4" s="52">
        <v>22</v>
      </c>
      <c r="AW4" s="52">
        <v>27</v>
      </c>
      <c r="AX4" s="52">
        <v>24</v>
      </c>
      <c r="AY4" s="52">
        <v>27</v>
      </c>
      <c r="AZ4" s="52">
        <v>27</v>
      </c>
      <c r="BA4" s="52">
        <v>19</v>
      </c>
      <c r="BB4" s="52">
        <v>17</v>
      </c>
      <c r="BC4" s="52">
        <v>18</v>
      </c>
      <c r="BD4" s="52">
        <v>23</v>
      </c>
      <c r="BE4" s="141">
        <v>21</v>
      </c>
      <c r="BF4" s="148">
        <v>18</v>
      </c>
      <c r="BP4" s="23">
        <v>52</v>
      </c>
      <c r="BQ4" s="23">
        <v>52</v>
      </c>
    </row>
    <row r="5" spans="1:106" x14ac:dyDescent="0.2">
      <c r="A5" s="15" t="s">
        <v>188</v>
      </c>
      <c r="B5" s="113"/>
      <c r="C5" s="52"/>
      <c r="D5" s="52"/>
      <c r="E5" s="52"/>
      <c r="F5" s="140"/>
      <c r="G5" s="141">
        <v>2</v>
      </c>
      <c r="H5" s="52">
        <v>4</v>
      </c>
      <c r="I5">
        <v>3</v>
      </c>
      <c r="J5" s="52">
        <v>5</v>
      </c>
      <c r="K5" s="52">
        <v>2</v>
      </c>
      <c r="L5" s="52"/>
      <c r="M5" s="52">
        <v>6</v>
      </c>
      <c r="N5" s="52"/>
      <c r="O5" s="52">
        <v>3</v>
      </c>
      <c r="P5" s="52">
        <v>1</v>
      </c>
      <c r="Q5" s="52">
        <v>0</v>
      </c>
      <c r="R5" s="52">
        <v>4</v>
      </c>
      <c r="S5" s="52">
        <v>3</v>
      </c>
      <c r="T5" s="52">
        <v>7</v>
      </c>
      <c r="U5" s="52">
        <v>5</v>
      </c>
      <c r="V5" s="52">
        <v>2</v>
      </c>
      <c r="W5" s="52">
        <v>4</v>
      </c>
      <c r="X5" s="52">
        <v>8</v>
      </c>
      <c r="Y5" s="52">
        <v>4</v>
      </c>
      <c r="Z5" s="52">
        <v>4</v>
      </c>
      <c r="AA5" s="52">
        <v>4</v>
      </c>
      <c r="AB5" s="52">
        <v>8</v>
      </c>
      <c r="AC5" s="52">
        <v>4</v>
      </c>
      <c r="AD5" s="52">
        <v>2</v>
      </c>
      <c r="AE5" s="52">
        <v>3</v>
      </c>
      <c r="AF5" s="52">
        <v>2</v>
      </c>
      <c r="AG5" s="52">
        <v>6</v>
      </c>
      <c r="AH5" s="52">
        <v>6</v>
      </c>
      <c r="AI5" s="52">
        <v>2</v>
      </c>
      <c r="AJ5" s="52">
        <v>4</v>
      </c>
      <c r="AK5" s="52">
        <v>3</v>
      </c>
      <c r="AL5" s="52">
        <v>2</v>
      </c>
      <c r="AM5">
        <v>3</v>
      </c>
      <c r="AN5" s="52">
        <v>3</v>
      </c>
      <c r="AO5" s="52">
        <v>0</v>
      </c>
      <c r="AP5" s="52">
        <v>4</v>
      </c>
      <c r="AQ5" s="52">
        <v>0</v>
      </c>
      <c r="AR5" s="52">
        <v>1</v>
      </c>
      <c r="AS5" s="52">
        <v>4</v>
      </c>
      <c r="AT5" s="52">
        <v>2</v>
      </c>
      <c r="AU5" s="52">
        <v>1</v>
      </c>
      <c r="AW5" s="52">
        <v>0</v>
      </c>
      <c r="AX5" s="52">
        <v>0</v>
      </c>
      <c r="AY5" s="52">
        <v>0</v>
      </c>
      <c r="AZ5" s="52">
        <v>1</v>
      </c>
      <c r="BA5" s="52">
        <v>7</v>
      </c>
      <c r="BB5" s="52">
        <v>3</v>
      </c>
      <c r="BC5" s="52">
        <v>0</v>
      </c>
      <c r="BD5" s="52">
        <v>0</v>
      </c>
      <c r="BE5" s="141">
        <v>6</v>
      </c>
      <c r="BF5" s="148">
        <v>6</v>
      </c>
      <c r="BP5" s="23" t="s">
        <v>45</v>
      </c>
      <c r="BQ5" s="23" t="s">
        <v>45</v>
      </c>
    </row>
    <row r="6" spans="1:106" x14ac:dyDescent="0.2">
      <c r="A6" s="15" t="s">
        <v>1</v>
      </c>
      <c r="B6" s="113"/>
      <c r="C6" s="128"/>
      <c r="D6" s="128"/>
      <c r="E6" s="128"/>
      <c r="F6" s="142"/>
      <c r="G6" s="174">
        <v>45387</v>
      </c>
      <c r="H6" s="175">
        <v>45387</v>
      </c>
      <c r="I6" s="128">
        <v>45392</v>
      </c>
      <c r="J6" s="128">
        <v>45394</v>
      </c>
      <c r="K6" s="128">
        <v>45403</v>
      </c>
      <c r="L6" s="128"/>
      <c r="M6" s="128">
        <v>45410</v>
      </c>
      <c r="N6" s="128"/>
      <c r="O6" s="128">
        <v>45412</v>
      </c>
      <c r="P6" s="153">
        <v>45417</v>
      </c>
      <c r="Q6" s="128">
        <v>45423</v>
      </c>
      <c r="R6" s="128">
        <v>45423</v>
      </c>
      <c r="S6" s="175">
        <v>45425</v>
      </c>
      <c r="T6" s="175">
        <v>45425</v>
      </c>
      <c r="U6" s="128">
        <v>45434</v>
      </c>
      <c r="V6" s="128">
        <v>45438</v>
      </c>
      <c r="W6" s="128">
        <v>45443</v>
      </c>
      <c r="X6" s="128">
        <v>45445</v>
      </c>
      <c r="Y6" s="128">
        <v>45447</v>
      </c>
      <c r="Z6" s="128">
        <v>45450</v>
      </c>
      <c r="AA6" s="128">
        <v>45454</v>
      </c>
      <c r="AB6" s="128">
        <v>45458</v>
      </c>
      <c r="AC6" s="128">
        <v>45460</v>
      </c>
      <c r="AD6" s="128">
        <v>45466</v>
      </c>
      <c r="AE6" s="128">
        <v>45467</v>
      </c>
      <c r="AF6" s="128">
        <v>45472</v>
      </c>
      <c r="AG6" s="128">
        <v>45474</v>
      </c>
      <c r="AH6" s="128">
        <v>45480</v>
      </c>
      <c r="AI6" s="128">
        <v>45484</v>
      </c>
      <c r="AJ6" s="128">
        <v>45487</v>
      </c>
      <c r="AK6" s="128">
        <v>45490</v>
      </c>
      <c r="AL6" s="128">
        <v>45492</v>
      </c>
      <c r="AM6" s="128">
        <v>45497</v>
      </c>
      <c r="AN6" s="128">
        <v>45501</v>
      </c>
      <c r="AO6" s="128">
        <v>45502</v>
      </c>
      <c r="AP6" s="128">
        <v>45506</v>
      </c>
      <c r="AQ6" s="128">
        <v>45509</v>
      </c>
      <c r="AR6" s="128">
        <v>45514</v>
      </c>
      <c r="AS6" s="128">
        <v>45519</v>
      </c>
      <c r="AT6" s="128">
        <v>45522</v>
      </c>
      <c r="AU6" s="128">
        <v>45526</v>
      </c>
      <c r="AW6" s="128">
        <v>45532</v>
      </c>
      <c r="AX6" s="128">
        <v>45535</v>
      </c>
      <c r="AY6" s="128">
        <v>45537</v>
      </c>
      <c r="AZ6" s="128">
        <v>45542</v>
      </c>
      <c r="BA6" s="128">
        <v>45544</v>
      </c>
      <c r="BB6" s="128">
        <v>45550</v>
      </c>
      <c r="BC6" s="128">
        <v>45552</v>
      </c>
      <c r="BD6" s="128">
        <v>45554</v>
      </c>
      <c r="BE6" s="143">
        <v>45558</v>
      </c>
      <c r="BF6" s="149">
        <v>45559</v>
      </c>
      <c r="BH6" s="162">
        <v>1</v>
      </c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83"/>
      <c r="BW6" s="83"/>
      <c r="BX6" s="83"/>
      <c r="BY6" s="83"/>
      <c r="BZ6" s="83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6"/>
    </row>
    <row r="7" spans="1:106" x14ac:dyDescent="0.2">
      <c r="A7" s="15" t="s">
        <v>3</v>
      </c>
      <c r="B7" s="113"/>
      <c r="C7" s="127"/>
      <c r="D7" s="127"/>
      <c r="E7" s="127"/>
      <c r="F7" s="138"/>
      <c r="G7" s="139">
        <v>0.69444444444444453</v>
      </c>
      <c r="H7" s="127">
        <v>0.70833333333333337</v>
      </c>
      <c r="I7">
        <v>0.61111111111111105</v>
      </c>
      <c r="J7" s="127">
        <v>0.63541666666666663</v>
      </c>
      <c r="K7" s="127">
        <v>0.59375</v>
      </c>
      <c r="L7" s="127"/>
      <c r="M7" s="127">
        <v>0.69791666666666663</v>
      </c>
      <c r="N7" s="127"/>
      <c r="O7" s="127">
        <v>0.60069444444444442</v>
      </c>
      <c r="P7" s="127">
        <v>0.70833333333333337</v>
      </c>
      <c r="Q7" s="127">
        <v>0.57986111111111105</v>
      </c>
      <c r="R7" s="127">
        <v>0.63194444444444442</v>
      </c>
      <c r="S7" s="127">
        <v>0.4548611111111111</v>
      </c>
      <c r="T7" s="127">
        <v>0.56944444444444442</v>
      </c>
      <c r="U7" s="127">
        <v>0.64583333333333337</v>
      </c>
      <c r="V7" s="127">
        <v>0.70833333333333337</v>
      </c>
      <c r="W7" s="127">
        <v>0.58680555555555558</v>
      </c>
      <c r="X7" s="127">
        <v>13.55</v>
      </c>
      <c r="Y7" s="127">
        <v>0.64583333333333337</v>
      </c>
      <c r="Z7" s="127">
        <v>0.65972222222222221</v>
      </c>
      <c r="AA7" s="127">
        <v>0.47916666666666669</v>
      </c>
      <c r="AB7" s="127">
        <v>0.51041666666666663</v>
      </c>
      <c r="AC7" s="127">
        <v>0.67708333333333337</v>
      </c>
      <c r="AD7" s="127">
        <v>0.57291666666666663</v>
      </c>
      <c r="AE7" s="127">
        <v>0.62152777777777779</v>
      </c>
      <c r="AF7" s="127">
        <v>0.60416666666666663</v>
      </c>
      <c r="AG7" s="127">
        <v>0.64583333333333337</v>
      </c>
      <c r="AH7" s="127">
        <v>0.5</v>
      </c>
      <c r="AI7" s="127">
        <v>0.50694444444444442</v>
      </c>
      <c r="AJ7" s="127">
        <v>0.54861111111111105</v>
      </c>
      <c r="AK7" s="127">
        <v>0.62847222222222221</v>
      </c>
      <c r="AL7" s="127">
        <v>0.5625</v>
      </c>
      <c r="AM7" s="127">
        <v>0.64583333333333337</v>
      </c>
      <c r="AN7" s="127">
        <v>0.57291666666666663</v>
      </c>
      <c r="AO7" s="127">
        <v>0.54513888888888895</v>
      </c>
      <c r="AP7" s="127">
        <v>0.625</v>
      </c>
      <c r="AQ7" s="127">
        <v>0.5</v>
      </c>
      <c r="AR7" s="127">
        <v>0.60416666666666663</v>
      </c>
      <c r="AS7" s="127">
        <v>0.59375</v>
      </c>
      <c r="AT7" s="127">
        <v>0.6875</v>
      </c>
      <c r="AU7" s="127">
        <v>0.625</v>
      </c>
      <c r="AW7" s="127">
        <v>0.57291666666666663</v>
      </c>
      <c r="AX7" s="127">
        <v>0.69444444444444453</v>
      </c>
      <c r="AY7" s="127">
        <v>0.5625</v>
      </c>
      <c r="AZ7" s="127">
        <v>0.63888888888888895</v>
      </c>
      <c r="BA7" s="127">
        <v>0.56944444444444442</v>
      </c>
      <c r="BB7" s="127">
        <v>0.58333333333333337</v>
      </c>
      <c r="BC7" s="127">
        <v>0.49305555555555558</v>
      </c>
      <c r="BD7" s="127">
        <v>0.65625</v>
      </c>
      <c r="BE7" s="139">
        <v>0.66319444444444442</v>
      </c>
      <c r="BF7" s="147">
        <v>0.52083333333333337</v>
      </c>
      <c r="BH7" s="162">
        <v>2</v>
      </c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82"/>
      <c r="BW7" s="82"/>
      <c r="BX7" s="82"/>
      <c r="BY7" s="82"/>
      <c r="BZ7" s="82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</row>
    <row r="8" spans="1:106" x14ac:dyDescent="0.2">
      <c r="A8" s="15" t="s">
        <v>187</v>
      </c>
      <c r="B8" s="113"/>
      <c r="C8" s="52"/>
      <c r="D8" s="52"/>
      <c r="E8" s="52"/>
      <c r="F8" s="140"/>
      <c r="G8" s="141">
        <v>4</v>
      </c>
      <c r="H8" s="52">
        <v>4</v>
      </c>
      <c r="I8">
        <v>3</v>
      </c>
      <c r="J8" s="52">
        <v>4</v>
      </c>
      <c r="K8" s="52">
        <v>4</v>
      </c>
      <c r="L8" s="52"/>
      <c r="M8" s="52">
        <v>5</v>
      </c>
      <c r="N8" s="52"/>
      <c r="O8" s="52">
        <v>2</v>
      </c>
      <c r="P8" s="52">
        <v>2</v>
      </c>
      <c r="Q8" s="52">
        <v>2</v>
      </c>
      <c r="R8" s="52">
        <v>3</v>
      </c>
      <c r="S8" s="52">
        <v>4</v>
      </c>
      <c r="T8" s="52">
        <v>3</v>
      </c>
      <c r="U8" s="52">
        <v>3</v>
      </c>
      <c r="V8" s="52">
        <v>2</v>
      </c>
      <c r="W8" s="52">
        <v>2</v>
      </c>
      <c r="X8" s="52">
        <v>4</v>
      </c>
      <c r="Y8" s="52">
        <v>3</v>
      </c>
      <c r="Z8" s="52">
        <v>3</v>
      </c>
      <c r="AA8" s="52">
        <v>3</v>
      </c>
      <c r="AB8" s="52">
        <v>4</v>
      </c>
      <c r="AC8" s="52">
        <v>3</v>
      </c>
      <c r="AD8" s="52">
        <v>2</v>
      </c>
      <c r="AE8" s="52">
        <v>2</v>
      </c>
      <c r="AF8" s="52">
        <v>2</v>
      </c>
      <c r="AG8" s="52">
        <v>3</v>
      </c>
      <c r="AH8" s="52">
        <v>2</v>
      </c>
      <c r="AI8" s="52">
        <v>2</v>
      </c>
      <c r="AJ8" s="52">
        <v>4</v>
      </c>
      <c r="AK8" s="52">
        <v>3</v>
      </c>
      <c r="AL8" s="52">
        <v>2</v>
      </c>
      <c r="AM8">
        <v>2</v>
      </c>
      <c r="AN8" s="52">
        <v>2</v>
      </c>
      <c r="AO8" s="52">
        <v>3</v>
      </c>
      <c r="AP8" s="52">
        <v>2</v>
      </c>
      <c r="AQ8" s="52">
        <v>3</v>
      </c>
      <c r="AR8" s="52">
        <v>3</v>
      </c>
      <c r="AS8" s="52">
        <v>4</v>
      </c>
      <c r="AT8" s="52">
        <v>2</v>
      </c>
      <c r="AU8" s="52">
        <v>3</v>
      </c>
      <c r="AW8" s="52">
        <v>3</v>
      </c>
      <c r="AX8" s="52">
        <v>3</v>
      </c>
      <c r="AY8" s="52">
        <v>2</v>
      </c>
      <c r="AZ8" s="52">
        <v>2</v>
      </c>
      <c r="BA8" s="52">
        <v>2</v>
      </c>
      <c r="BB8" s="52">
        <v>1</v>
      </c>
      <c r="BC8" s="52">
        <v>4</v>
      </c>
      <c r="BD8" s="52">
        <v>4</v>
      </c>
      <c r="BE8" s="141">
        <v>3</v>
      </c>
      <c r="BF8" s="148">
        <v>2</v>
      </c>
      <c r="BH8" s="162">
        <v>3</v>
      </c>
      <c r="BU8" s="81"/>
      <c r="BW8" s="212" t="s">
        <v>116</v>
      </c>
      <c r="BX8" s="213"/>
      <c r="BY8" s="212" t="s">
        <v>117</v>
      </c>
      <c r="BZ8" s="213"/>
    </row>
    <row r="9" spans="1:106" x14ac:dyDescent="0.2">
      <c r="A9" s="15" t="s">
        <v>6</v>
      </c>
      <c r="B9" s="113"/>
      <c r="C9" s="129"/>
      <c r="D9" s="129"/>
      <c r="E9" s="129"/>
      <c r="F9" s="129"/>
      <c r="G9" s="129" t="s">
        <v>270</v>
      </c>
      <c r="H9" s="129" t="s">
        <v>127</v>
      </c>
      <c r="I9" s="129" t="s">
        <v>275</v>
      </c>
      <c r="J9" s="129" t="s">
        <v>274</v>
      </c>
      <c r="K9" s="129" t="s">
        <v>275</v>
      </c>
      <c r="L9" s="177"/>
      <c r="M9" s="177" t="s">
        <v>274</v>
      </c>
      <c r="N9" s="129"/>
      <c r="O9" s="157" t="s">
        <v>274</v>
      </c>
      <c r="P9" s="176" t="s">
        <v>127</v>
      </c>
      <c r="Q9" s="178" t="s">
        <v>270</v>
      </c>
      <c r="R9" s="178" t="s">
        <v>275</v>
      </c>
      <c r="S9" s="157" t="s">
        <v>274</v>
      </c>
      <c r="T9" s="176" t="s">
        <v>275</v>
      </c>
      <c r="U9" s="157" t="s">
        <v>275</v>
      </c>
      <c r="V9" s="176" t="s">
        <v>127</v>
      </c>
      <c r="W9" s="157" t="s">
        <v>275</v>
      </c>
      <c r="X9" s="176" t="s">
        <v>274</v>
      </c>
      <c r="Y9" s="178" t="s">
        <v>275</v>
      </c>
      <c r="Z9" s="178" t="s">
        <v>270</v>
      </c>
      <c r="AA9" s="177" t="s">
        <v>275</v>
      </c>
      <c r="AB9" s="177" t="s">
        <v>127</v>
      </c>
      <c r="AC9" s="176" t="s">
        <v>270</v>
      </c>
      <c r="AD9" s="157" t="s">
        <v>275</v>
      </c>
      <c r="AE9" s="178" t="s">
        <v>274</v>
      </c>
      <c r="AF9" s="178" t="s">
        <v>127</v>
      </c>
      <c r="AG9" s="157" t="s">
        <v>275</v>
      </c>
      <c r="AH9" s="176" t="s">
        <v>270</v>
      </c>
      <c r="AI9" s="157" t="s">
        <v>270</v>
      </c>
      <c r="AJ9" s="176" t="s">
        <v>275</v>
      </c>
      <c r="AK9" s="178" t="s">
        <v>274</v>
      </c>
      <c r="AL9" s="178" t="s">
        <v>275</v>
      </c>
      <c r="AM9" s="157" t="s">
        <v>275</v>
      </c>
      <c r="AN9" s="176" t="s">
        <v>127</v>
      </c>
      <c r="AO9" s="157" t="s">
        <v>275</v>
      </c>
      <c r="AP9" s="176" t="s">
        <v>270</v>
      </c>
      <c r="AQ9" s="178" t="s">
        <v>274</v>
      </c>
      <c r="AR9" s="178" t="s">
        <v>270</v>
      </c>
      <c r="AS9" s="157" t="s">
        <v>274</v>
      </c>
      <c r="AT9" s="176" t="s">
        <v>127</v>
      </c>
      <c r="AU9" s="157" t="s">
        <v>270</v>
      </c>
      <c r="AV9" s="176"/>
      <c r="AW9" s="178" t="s">
        <v>275</v>
      </c>
      <c r="AX9" s="178" t="s">
        <v>127</v>
      </c>
      <c r="AY9" s="157" t="s">
        <v>275</v>
      </c>
      <c r="AZ9" s="176" t="s">
        <v>127</v>
      </c>
      <c r="BA9" s="157" t="s">
        <v>275</v>
      </c>
      <c r="BB9" s="176" t="s">
        <v>270</v>
      </c>
      <c r="BC9" s="178" t="s">
        <v>275</v>
      </c>
      <c r="BD9" s="178" t="s">
        <v>274</v>
      </c>
      <c r="BE9" s="177" t="s">
        <v>275</v>
      </c>
      <c r="BF9" s="177" t="s">
        <v>127</v>
      </c>
      <c r="BH9" s="162">
        <v>4</v>
      </c>
      <c r="BI9" s="18"/>
      <c r="BJ9" s="95">
        <v>2024</v>
      </c>
      <c r="BK9" s="18"/>
      <c r="BL9" s="18"/>
      <c r="BM9" s="95">
        <v>2024</v>
      </c>
      <c r="BN9" s="18"/>
      <c r="BO9" s="18"/>
      <c r="BP9" s="18"/>
      <c r="BQ9" s="18"/>
      <c r="BR9" s="18"/>
      <c r="BS9" s="18"/>
      <c r="BT9" s="18"/>
      <c r="BU9" s="81">
        <v>2024</v>
      </c>
      <c r="BV9" s="81">
        <v>2023</v>
      </c>
      <c r="BW9" s="126">
        <v>2024</v>
      </c>
      <c r="BX9" s="126">
        <v>2023</v>
      </c>
      <c r="BY9" s="81">
        <v>2024</v>
      </c>
      <c r="BZ9" s="131" t="s">
        <v>118</v>
      </c>
      <c r="CA9" s="18"/>
      <c r="CB9" s="18"/>
      <c r="CC9" s="18"/>
      <c r="CD9" s="18"/>
      <c r="CE9" s="18">
        <v>2007</v>
      </c>
      <c r="CF9" s="18">
        <v>2008</v>
      </c>
      <c r="CG9" s="18">
        <v>2009</v>
      </c>
      <c r="CH9" s="18">
        <v>2010</v>
      </c>
      <c r="CI9" s="18">
        <v>2011</v>
      </c>
      <c r="CJ9" s="18">
        <v>2012</v>
      </c>
      <c r="CK9" s="18">
        <v>2013</v>
      </c>
      <c r="CL9" s="18">
        <v>2014</v>
      </c>
      <c r="CM9" s="18">
        <v>2015</v>
      </c>
      <c r="CN9" s="18">
        <v>2016</v>
      </c>
      <c r="CO9" s="18">
        <v>2017</v>
      </c>
      <c r="CP9" s="18">
        <v>2018</v>
      </c>
      <c r="CQ9" s="18">
        <v>2019</v>
      </c>
      <c r="CR9" s="18">
        <v>2020</v>
      </c>
      <c r="CS9" s="18">
        <v>2021</v>
      </c>
      <c r="CT9" s="18">
        <v>2022</v>
      </c>
      <c r="CU9" s="18">
        <v>2023</v>
      </c>
      <c r="CV9" s="18">
        <v>2024</v>
      </c>
      <c r="CX9" s="36" t="s">
        <v>73</v>
      </c>
      <c r="CY9" s="41"/>
      <c r="CZ9" s="41" t="s">
        <v>119</v>
      </c>
      <c r="DA9" s="41" t="s">
        <v>176</v>
      </c>
      <c r="DB9" s="41"/>
    </row>
    <row r="10" spans="1:106" ht="15" x14ac:dyDescent="0.2">
      <c r="A10" s="34" t="s">
        <v>81</v>
      </c>
      <c r="B10" s="114">
        <f t="shared" ref="B10:B47" si="0">SUM(C10:BF10)</f>
        <v>25</v>
      </c>
      <c r="F10" s="136"/>
      <c r="G10" s="137">
        <v>0</v>
      </c>
      <c r="H10">
        <v>1</v>
      </c>
      <c r="I10" s="52">
        <v>0</v>
      </c>
      <c r="J10" s="52">
        <v>0</v>
      </c>
      <c r="K10" s="52">
        <v>0</v>
      </c>
      <c r="L10" s="52"/>
      <c r="M10" s="52">
        <v>0</v>
      </c>
      <c r="N10" s="52"/>
      <c r="O10" s="52">
        <v>0</v>
      </c>
      <c r="P10" s="52">
        <v>0</v>
      </c>
      <c r="Q10" s="52">
        <v>2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1</v>
      </c>
      <c r="AB10" s="52">
        <v>0</v>
      </c>
      <c r="AC10" s="52">
        <v>0</v>
      </c>
      <c r="AD10" s="52">
        <v>2</v>
      </c>
      <c r="AE10" s="52">
        <v>1</v>
      </c>
      <c r="AF10" s="52">
        <v>0</v>
      </c>
      <c r="AG10" s="52">
        <v>0</v>
      </c>
      <c r="AH10" s="52">
        <v>0</v>
      </c>
      <c r="AI10" s="52">
        <v>0</v>
      </c>
      <c r="AJ10" s="52">
        <v>0</v>
      </c>
      <c r="AK10" s="52">
        <v>0</v>
      </c>
      <c r="AL10" s="52">
        <v>1</v>
      </c>
      <c r="AM10">
        <v>0</v>
      </c>
      <c r="AN10" s="52">
        <v>0</v>
      </c>
      <c r="AO10" s="52">
        <v>0</v>
      </c>
      <c r="AP10" s="52">
        <v>0</v>
      </c>
      <c r="AQ10" s="52">
        <v>0</v>
      </c>
      <c r="AR10" s="52">
        <v>0</v>
      </c>
      <c r="AS10" s="52">
        <v>0</v>
      </c>
      <c r="AT10" s="52">
        <v>1</v>
      </c>
      <c r="AU10" s="52">
        <v>0</v>
      </c>
      <c r="AW10" s="52">
        <v>4</v>
      </c>
      <c r="AX10" s="52">
        <v>2</v>
      </c>
      <c r="AY10" s="52">
        <v>3</v>
      </c>
      <c r="AZ10" s="52">
        <v>1</v>
      </c>
      <c r="BA10" s="52">
        <v>0</v>
      </c>
      <c r="BB10" s="52">
        <v>0</v>
      </c>
      <c r="BC10" s="52">
        <v>1</v>
      </c>
      <c r="BD10" s="52">
        <v>1</v>
      </c>
      <c r="BE10" s="141">
        <v>0</v>
      </c>
      <c r="BF10" s="148">
        <v>4</v>
      </c>
      <c r="BH10" s="162">
        <v>5</v>
      </c>
      <c r="BI10" s="34" t="s">
        <v>81</v>
      </c>
      <c r="BJ10">
        <v>15306</v>
      </c>
      <c r="BL10" s="21">
        <f t="shared" ref="BL10:BL47" si="1">B10/MAX($B$10:$B$47)*100</f>
        <v>23.584905660377359</v>
      </c>
      <c r="BM10" s="21">
        <f t="shared" ref="BM10:BM32" si="2">BJ10/MAX($BJ$10:$BJ$47)*100</f>
        <v>26.04035523495185</v>
      </c>
      <c r="BO10">
        <v>67</v>
      </c>
      <c r="BP10" s="21">
        <f>BO10/BO$2*$BP$4</f>
        <v>75.739130434782609</v>
      </c>
      <c r="BQ10" s="21">
        <f>B10/B$2*$BQ$4</f>
        <v>27.083333333333336</v>
      </c>
      <c r="BS10">
        <v>1</v>
      </c>
      <c r="BT10" s="34" t="s">
        <v>78</v>
      </c>
      <c r="BU10" s="55">
        <v>106</v>
      </c>
      <c r="BV10" s="45">
        <f t="shared" ref="BV10:BV32" si="3">VLOOKUP($BT10,$BI$10:$BQ$47,7,FALSE)</f>
        <v>132</v>
      </c>
      <c r="BW10" s="45">
        <f t="shared" ref="BW10:BW32" si="4">VLOOKUP($BT10,$BI$10:$BQ$47,9,FALSE)</f>
        <v>114.83333333333334</v>
      </c>
      <c r="BX10" s="45">
        <f>VLOOKUP($BT10,$BI$10:$BQ$47,8,FALSE)</f>
        <v>149.21739130434781</v>
      </c>
      <c r="BY10" s="45">
        <f t="shared" ref="BY10:BY32" si="5">VLOOKUP($BT10,$BI$10:$BQ$47,4,FALSE)</f>
        <v>100</v>
      </c>
      <c r="BZ10" s="45">
        <f t="shared" ref="BZ10:BZ32" si="6">VLOOKUP($BT10,$BI$10:$BQ$47,5,FALSE)</f>
        <v>17.571200108884277</v>
      </c>
      <c r="CD10" s="34" t="s">
        <v>81</v>
      </c>
      <c r="CE10">
        <v>53</v>
      </c>
      <c r="CF10">
        <v>86</v>
      </c>
      <c r="CG10">
        <v>65</v>
      </c>
      <c r="CH10">
        <v>152</v>
      </c>
      <c r="CI10">
        <v>53</v>
      </c>
      <c r="CJ10">
        <v>94</v>
      </c>
      <c r="CK10">
        <v>61</v>
      </c>
      <c r="CL10">
        <v>105</v>
      </c>
      <c r="CM10">
        <v>28</v>
      </c>
      <c r="CN10">
        <v>39</v>
      </c>
      <c r="CO10">
        <v>64</v>
      </c>
      <c r="CP10">
        <v>11</v>
      </c>
      <c r="CQ10">
        <v>13</v>
      </c>
      <c r="CR10">
        <v>26</v>
      </c>
      <c r="CS10">
        <v>90</v>
      </c>
      <c r="CT10">
        <v>15</v>
      </c>
      <c r="CU10">
        <v>67</v>
      </c>
      <c r="CV10">
        <f t="shared" ref="CV10:CV47" si="7">B10</f>
        <v>25</v>
      </c>
      <c r="CX10">
        <f>SUM(CE10:CV10)</f>
        <v>1047</v>
      </c>
      <c r="CZ10" s="34" t="s">
        <v>78</v>
      </c>
      <c r="DA10">
        <v>1829</v>
      </c>
      <c r="DB10">
        <v>1</v>
      </c>
    </row>
    <row r="11" spans="1:106" ht="15" x14ac:dyDescent="0.2">
      <c r="A11" s="34" t="s">
        <v>84</v>
      </c>
      <c r="B11" s="114">
        <f t="shared" si="0"/>
        <v>61</v>
      </c>
      <c r="F11" s="136"/>
      <c r="G11" s="137">
        <v>0</v>
      </c>
      <c r="H11">
        <v>0</v>
      </c>
      <c r="I11" s="52">
        <v>1</v>
      </c>
      <c r="J11" s="52">
        <v>0</v>
      </c>
      <c r="K11" s="52">
        <v>0</v>
      </c>
      <c r="L11" s="52"/>
      <c r="M11" s="52">
        <v>0</v>
      </c>
      <c r="N11" s="52"/>
      <c r="O11" s="52">
        <v>0</v>
      </c>
      <c r="P11" s="52">
        <v>1</v>
      </c>
      <c r="Q11" s="52">
        <v>0</v>
      </c>
      <c r="R11" s="52">
        <v>0</v>
      </c>
      <c r="S11" s="52">
        <v>1</v>
      </c>
      <c r="T11" s="52">
        <v>1</v>
      </c>
      <c r="U11" s="52">
        <v>0</v>
      </c>
      <c r="V11" s="52">
        <v>0</v>
      </c>
      <c r="W11" s="52">
        <v>1</v>
      </c>
      <c r="X11" s="52">
        <v>0</v>
      </c>
      <c r="Y11" s="52">
        <v>2</v>
      </c>
      <c r="Z11" s="52">
        <v>0</v>
      </c>
      <c r="AA11" s="52">
        <v>0</v>
      </c>
      <c r="AB11" s="52">
        <v>0</v>
      </c>
      <c r="AC11" s="52">
        <v>0</v>
      </c>
      <c r="AD11" s="52">
        <v>0</v>
      </c>
      <c r="AE11" s="52">
        <v>0</v>
      </c>
      <c r="AF11" s="52">
        <v>1</v>
      </c>
      <c r="AG11" s="52">
        <v>0</v>
      </c>
      <c r="AH11" s="52">
        <v>0</v>
      </c>
      <c r="AI11" s="52">
        <v>1</v>
      </c>
      <c r="AJ11" s="52">
        <v>1</v>
      </c>
      <c r="AK11" s="52">
        <v>0</v>
      </c>
      <c r="AL11" s="52">
        <v>0</v>
      </c>
      <c r="AM11">
        <v>3</v>
      </c>
      <c r="AN11" s="52">
        <v>1</v>
      </c>
      <c r="AO11" s="52">
        <v>2</v>
      </c>
      <c r="AP11" s="52">
        <v>2</v>
      </c>
      <c r="AQ11" s="52">
        <v>0</v>
      </c>
      <c r="AR11" s="52">
        <v>1</v>
      </c>
      <c r="AS11" s="52">
        <v>0</v>
      </c>
      <c r="AT11" s="52">
        <v>0</v>
      </c>
      <c r="AU11" s="52">
        <v>0</v>
      </c>
      <c r="AW11" s="52">
        <v>1</v>
      </c>
      <c r="AX11" s="52">
        <v>3</v>
      </c>
      <c r="AY11" s="52">
        <v>1</v>
      </c>
      <c r="AZ11" s="52">
        <v>2</v>
      </c>
      <c r="BA11" s="52">
        <v>3</v>
      </c>
      <c r="BB11" s="52">
        <v>5</v>
      </c>
      <c r="BC11" s="52">
        <v>7</v>
      </c>
      <c r="BD11" s="52">
        <v>3</v>
      </c>
      <c r="BE11" s="141">
        <v>9</v>
      </c>
      <c r="BF11" s="148">
        <v>8</v>
      </c>
      <c r="BH11" s="162">
        <v>6</v>
      </c>
      <c r="BI11" s="34" t="s">
        <v>84</v>
      </c>
      <c r="BJ11">
        <v>30308</v>
      </c>
      <c r="BL11" s="21">
        <f t="shared" si="1"/>
        <v>57.547169811320757</v>
      </c>
      <c r="BM11" s="21">
        <f t="shared" si="2"/>
        <v>51.563510156861412</v>
      </c>
      <c r="BO11">
        <v>20</v>
      </c>
      <c r="BP11" s="21">
        <f t="shared" ref="BP11:BP47" si="8">BO11/BO$2*$BP$4</f>
        <v>22.608695652173914</v>
      </c>
      <c r="BQ11" s="21">
        <f t="shared" ref="BQ11:BQ31" si="9">B11/B$2*$BQ$4</f>
        <v>66.083333333333329</v>
      </c>
      <c r="BS11">
        <v>2</v>
      </c>
      <c r="BT11" s="34" t="s">
        <v>79</v>
      </c>
      <c r="BU11" s="55">
        <v>81</v>
      </c>
      <c r="BV11" s="45">
        <f t="shared" si="3"/>
        <v>108</v>
      </c>
      <c r="BW11" s="45">
        <f t="shared" si="4"/>
        <v>87.75</v>
      </c>
      <c r="BX11" s="45">
        <f t="shared" ref="BX11:BX32" si="10">VLOOKUP($BT11,$BI$10:$BQ$48,8,FALSE)</f>
        <v>122.08695652173914</v>
      </c>
      <c r="BY11" s="45">
        <f t="shared" si="5"/>
        <v>76.415094339622641</v>
      </c>
      <c r="BZ11" s="45">
        <f t="shared" si="6"/>
        <v>60.391643131784001</v>
      </c>
      <c r="CD11" s="34" t="s">
        <v>84</v>
      </c>
      <c r="CE11">
        <v>18</v>
      </c>
      <c r="CF11">
        <v>3</v>
      </c>
      <c r="CG11">
        <v>29</v>
      </c>
      <c r="CH11">
        <v>19</v>
      </c>
      <c r="CI11">
        <v>25</v>
      </c>
      <c r="CJ11">
        <v>14</v>
      </c>
      <c r="CK11">
        <v>34</v>
      </c>
      <c r="CL11">
        <v>51</v>
      </c>
      <c r="CM11">
        <v>7</v>
      </c>
      <c r="CN11">
        <v>9</v>
      </c>
      <c r="CO11">
        <v>14</v>
      </c>
      <c r="CP11">
        <v>12</v>
      </c>
      <c r="CQ11">
        <v>10</v>
      </c>
      <c r="CR11">
        <v>9</v>
      </c>
      <c r="CS11">
        <v>26</v>
      </c>
      <c r="CT11">
        <v>10</v>
      </c>
      <c r="CU11">
        <v>20</v>
      </c>
      <c r="CV11">
        <f t="shared" si="7"/>
        <v>61</v>
      </c>
      <c r="CX11">
        <f t="shared" ref="CX11:CX47" si="11">SUM(CE11:CV11)</f>
        <v>371</v>
      </c>
      <c r="CZ11" s="34" t="s">
        <v>79</v>
      </c>
      <c r="DA11">
        <v>1809</v>
      </c>
      <c r="DB11">
        <v>2</v>
      </c>
    </row>
    <row r="12" spans="1:106" ht="15" x14ac:dyDescent="0.2">
      <c r="A12" s="34" t="s">
        <v>99</v>
      </c>
      <c r="B12" s="114">
        <f t="shared" si="0"/>
        <v>6</v>
      </c>
      <c r="F12" s="136"/>
      <c r="G12" s="137">
        <v>1</v>
      </c>
      <c r="H12">
        <v>0</v>
      </c>
      <c r="I12" s="52">
        <v>1</v>
      </c>
      <c r="J12" s="52">
        <v>1</v>
      </c>
      <c r="K12" s="52">
        <v>0</v>
      </c>
      <c r="L12" s="52"/>
      <c r="M12" s="52">
        <v>0</v>
      </c>
      <c r="N12" s="52"/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  <c r="AG12" s="52">
        <v>0</v>
      </c>
      <c r="AH12" s="52">
        <v>1</v>
      </c>
      <c r="AI12" s="52">
        <v>0</v>
      </c>
      <c r="AJ12" s="52">
        <v>0</v>
      </c>
      <c r="AK12" s="52">
        <v>0</v>
      </c>
      <c r="AL12" s="52">
        <v>0</v>
      </c>
      <c r="AM12">
        <v>0</v>
      </c>
      <c r="AN12" s="52">
        <v>0</v>
      </c>
      <c r="AO12" s="52">
        <v>0</v>
      </c>
      <c r="AP12" s="52">
        <v>1</v>
      </c>
      <c r="AQ12" s="52">
        <v>0</v>
      </c>
      <c r="AR12" s="52">
        <v>0</v>
      </c>
      <c r="AS12" s="52">
        <v>0</v>
      </c>
      <c r="AT12" s="52">
        <v>0</v>
      </c>
      <c r="AU12" s="52">
        <v>0</v>
      </c>
      <c r="AW12" s="52">
        <v>1</v>
      </c>
      <c r="AX12" s="52">
        <v>0</v>
      </c>
      <c r="AY12" s="52">
        <v>0</v>
      </c>
      <c r="AZ12" s="52">
        <v>0</v>
      </c>
      <c r="BA12" s="52">
        <v>0</v>
      </c>
      <c r="BB12" s="52">
        <v>0</v>
      </c>
      <c r="BC12" s="52">
        <v>0</v>
      </c>
      <c r="BD12" s="52">
        <v>0</v>
      </c>
      <c r="BE12" s="141">
        <v>0</v>
      </c>
      <c r="BF12" s="148">
        <v>0</v>
      </c>
      <c r="BH12" s="162">
        <v>7</v>
      </c>
      <c r="BI12" s="34" t="s">
        <v>99</v>
      </c>
      <c r="BJ12">
        <v>1802</v>
      </c>
      <c r="BL12" s="21">
        <f t="shared" si="1"/>
        <v>5.6603773584905666</v>
      </c>
      <c r="BM12" s="21">
        <f t="shared" si="2"/>
        <v>3.0657729082309708</v>
      </c>
      <c r="BO12">
        <v>1</v>
      </c>
      <c r="BP12" s="21">
        <f t="shared" si="8"/>
        <v>1.1304347826086956</v>
      </c>
      <c r="BQ12" s="21">
        <f t="shared" si="9"/>
        <v>6.5</v>
      </c>
      <c r="BS12">
        <v>3</v>
      </c>
      <c r="BT12" s="34" t="s">
        <v>86</v>
      </c>
      <c r="BU12" s="55">
        <v>74</v>
      </c>
      <c r="BV12" s="45">
        <f t="shared" si="3"/>
        <v>57</v>
      </c>
      <c r="BW12" s="45">
        <f t="shared" si="4"/>
        <v>80.166666666666671</v>
      </c>
      <c r="BX12" s="45">
        <f t="shared" si="10"/>
        <v>64.434782608695656</v>
      </c>
      <c r="BY12" s="45">
        <f t="shared" si="5"/>
        <v>69.811320754716974</v>
      </c>
      <c r="BZ12" s="45">
        <f t="shared" si="6"/>
        <v>39.931607063867439</v>
      </c>
      <c r="CD12" s="34" t="s">
        <v>99</v>
      </c>
      <c r="CE12">
        <v>5</v>
      </c>
      <c r="CF12">
        <v>6</v>
      </c>
      <c r="CG12">
        <v>10</v>
      </c>
      <c r="CH12">
        <v>14</v>
      </c>
      <c r="CI12">
        <v>7</v>
      </c>
      <c r="CJ12">
        <v>1</v>
      </c>
      <c r="CK12">
        <v>9</v>
      </c>
      <c r="CL12">
        <v>12</v>
      </c>
      <c r="CM12">
        <v>2</v>
      </c>
      <c r="CN12">
        <v>8</v>
      </c>
      <c r="CO12">
        <v>6</v>
      </c>
      <c r="CP12">
        <v>19</v>
      </c>
      <c r="CQ12">
        <v>3</v>
      </c>
      <c r="CR12">
        <v>31</v>
      </c>
      <c r="CS12">
        <v>7</v>
      </c>
      <c r="CT12">
        <v>13</v>
      </c>
      <c r="CU12">
        <v>1</v>
      </c>
      <c r="CV12">
        <f t="shared" si="7"/>
        <v>6</v>
      </c>
      <c r="CX12">
        <f t="shared" si="11"/>
        <v>160</v>
      </c>
      <c r="CZ12" s="34" t="s">
        <v>81</v>
      </c>
      <c r="DA12">
        <v>1047</v>
      </c>
      <c r="DB12">
        <v>3</v>
      </c>
    </row>
    <row r="13" spans="1:106" ht="15" x14ac:dyDescent="0.2">
      <c r="A13" s="34" t="s">
        <v>85</v>
      </c>
      <c r="B13" s="114">
        <f t="shared" si="0"/>
        <v>10</v>
      </c>
      <c r="F13" s="136"/>
      <c r="G13" s="137">
        <v>0</v>
      </c>
      <c r="H13">
        <v>0</v>
      </c>
      <c r="I13" s="52">
        <v>0</v>
      </c>
      <c r="J13" s="52">
        <v>0</v>
      </c>
      <c r="K13" s="52">
        <v>0</v>
      </c>
      <c r="L13" s="52"/>
      <c r="M13" s="52">
        <v>0</v>
      </c>
      <c r="N13" s="52"/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3</v>
      </c>
      <c r="AE13" s="52">
        <v>0</v>
      </c>
      <c r="AF13" s="52">
        <v>1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1</v>
      </c>
      <c r="AM13">
        <v>0</v>
      </c>
      <c r="AN13" s="52">
        <v>0</v>
      </c>
      <c r="AO13" s="52">
        <v>0</v>
      </c>
      <c r="AP13" s="52">
        <v>0</v>
      </c>
      <c r="AQ13" s="52">
        <v>2</v>
      </c>
      <c r="AR13" s="52">
        <v>0</v>
      </c>
      <c r="AS13" s="52">
        <v>1</v>
      </c>
      <c r="AT13" s="52">
        <v>2</v>
      </c>
      <c r="AU13" s="52">
        <v>0</v>
      </c>
      <c r="AW13" s="52">
        <v>0</v>
      </c>
      <c r="AX13" s="52">
        <v>0</v>
      </c>
      <c r="AY13" s="52">
        <v>0</v>
      </c>
      <c r="AZ13" s="52">
        <v>0</v>
      </c>
      <c r="BA13" s="52">
        <v>0</v>
      </c>
      <c r="BB13" s="52">
        <v>0</v>
      </c>
      <c r="BC13" s="52">
        <v>0</v>
      </c>
      <c r="BD13" s="52">
        <v>0</v>
      </c>
      <c r="BE13" s="141">
        <v>0</v>
      </c>
      <c r="BF13" s="148">
        <v>0</v>
      </c>
      <c r="BH13" s="162">
        <v>8</v>
      </c>
      <c r="BI13" s="34" t="s">
        <v>85</v>
      </c>
      <c r="BJ13">
        <v>58778</v>
      </c>
      <c r="BL13" s="21">
        <f t="shared" si="1"/>
        <v>9.433962264150944</v>
      </c>
      <c r="BM13" s="21">
        <f t="shared" si="2"/>
        <v>100</v>
      </c>
      <c r="BO13">
        <v>7</v>
      </c>
      <c r="BP13" s="21">
        <f t="shared" si="8"/>
        <v>7.9130434782608701</v>
      </c>
      <c r="BQ13" s="21">
        <f t="shared" si="9"/>
        <v>10.833333333333334</v>
      </c>
      <c r="BS13">
        <v>4</v>
      </c>
      <c r="BT13" s="34" t="s">
        <v>84</v>
      </c>
      <c r="BU13" s="55">
        <v>61</v>
      </c>
      <c r="BV13" s="45">
        <f t="shared" si="3"/>
        <v>20</v>
      </c>
      <c r="BW13" s="45">
        <f t="shared" si="4"/>
        <v>66.083333333333329</v>
      </c>
      <c r="BX13" s="45">
        <f t="shared" si="10"/>
        <v>22.608695652173914</v>
      </c>
      <c r="BY13" s="45">
        <f t="shared" si="5"/>
        <v>57.547169811320757</v>
      </c>
      <c r="BZ13" s="45">
        <f t="shared" si="6"/>
        <v>51.563510156861412</v>
      </c>
      <c r="CD13" s="34" t="s">
        <v>85</v>
      </c>
      <c r="CE13">
        <v>9</v>
      </c>
      <c r="CF13">
        <v>14</v>
      </c>
      <c r="CG13">
        <v>28</v>
      </c>
      <c r="CH13">
        <v>9</v>
      </c>
      <c r="CI13">
        <v>17</v>
      </c>
      <c r="CJ13">
        <v>13</v>
      </c>
      <c r="CK13">
        <v>46</v>
      </c>
      <c r="CL13">
        <v>85</v>
      </c>
      <c r="CM13">
        <v>25</v>
      </c>
      <c r="CN13">
        <v>41</v>
      </c>
      <c r="CO13">
        <v>14</v>
      </c>
      <c r="CP13">
        <v>32</v>
      </c>
      <c r="CQ13">
        <v>27</v>
      </c>
      <c r="CR13">
        <v>35</v>
      </c>
      <c r="CS13">
        <v>10</v>
      </c>
      <c r="CT13">
        <v>16</v>
      </c>
      <c r="CU13">
        <v>7</v>
      </c>
      <c r="CV13">
        <f t="shared" si="7"/>
        <v>10</v>
      </c>
      <c r="CX13">
        <f t="shared" si="11"/>
        <v>438</v>
      </c>
      <c r="CZ13" s="34" t="s">
        <v>86</v>
      </c>
      <c r="DA13">
        <v>904</v>
      </c>
      <c r="DB13">
        <v>4</v>
      </c>
    </row>
    <row r="14" spans="1:106" ht="15" x14ac:dyDescent="0.2">
      <c r="A14" s="34" t="s">
        <v>78</v>
      </c>
      <c r="B14" s="114">
        <f t="shared" si="0"/>
        <v>106</v>
      </c>
      <c r="F14" s="136"/>
      <c r="G14" s="137">
        <v>7</v>
      </c>
      <c r="H14">
        <v>1</v>
      </c>
      <c r="I14" s="52">
        <v>4</v>
      </c>
      <c r="J14" s="52">
        <v>7</v>
      </c>
      <c r="K14" s="52">
        <v>0</v>
      </c>
      <c r="L14" s="52"/>
      <c r="M14" s="52">
        <v>0</v>
      </c>
      <c r="N14" s="52"/>
      <c r="O14" s="52">
        <v>4</v>
      </c>
      <c r="P14" s="52">
        <v>2</v>
      </c>
      <c r="Q14" s="52">
        <v>0</v>
      </c>
      <c r="R14" s="52">
        <v>4</v>
      </c>
      <c r="S14" s="52">
        <v>0</v>
      </c>
      <c r="T14" s="52">
        <v>1</v>
      </c>
      <c r="U14" s="52">
        <v>1</v>
      </c>
      <c r="V14" s="52">
        <v>3</v>
      </c>
      <c r="W14" s="52">
        <v>2</v>
      </c>
      <c r="X14" s="52">
        <v>0</v>
      </c>
      <c r="Y14" s="52">
        <v>2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3</v>
      </c>
      <c r="AG14" s="52">
        <v>0</v>
      </c>
      <c r="AH14" s="52">
        <v>0</v>
      </c>
      <c r="AI14" s="52">
        <v>3</v>
      </c>
      <c r="AJ14" s="52">
        <v>6</v>
      </c>
      <c r="AK14" s="52">
        <v>2</v>
      </c>
      <c r="AL14" s="52">
        <v>10</v>
      </c>
      <c r="AM14">
        <v>7</v>
      </c>
      <c r="AN14" s="52">
        <v>11</v>
      </c>
      <c r="AO14" s="52">
        <v>11</v>
      </c>
      <c r="AP14" s="52">
        <v>1</v>
      </c>
      <c r="AQ14" s="52">
        <v>5</v>
      </c>
      <c r="AR14" s="52">
        <v>6</v>
      </c>
      <c r="AS14" s="52">
        <v>0</v>
      </c>
      <c r="AT14" s="52">
        <v>0</v>
      </c>
      <c r="AU14" s="52">
        <v>0</v>
      </c>
      <c r="AW14" s="52">
        <v>0</v>
      </c>
      <c r="AX14" s="52">
        <v>0</v>
      </c>
      <c r="AY14" s="52">
        <v>0</v>
      </c>
      <c r="AZ14" s="52">
        <v>0</v>
      </c>
      <c r="BA14" s="52">
        <v>0</v>
      </c>
      <c r="BB14" s="52">
        <v>0</v>
      </c>
      <c r="BC14" s="52">
        <v>0</v>
      </c>
      <c r="BD14" s="52">
        <v>3</v>
      </c>
      <c r="BE14" s="141">
        <v>0</v>
      </c>
      <c r="BF14" s="148">
        <v>0</v>
      </c>
      <c r="BH14" s="162">
        <v>9</v>
      </c>
      <c r="BI14" s="34" t="s">
        <v>78</v>
      </c>
      <c r="BJ14">
        <v>10328</v>
      </c>
      <c r="BL14" s="21">
        <f t="shared" si="1"/>
        <v>100</v>
      </c>
      <c r="BM14" s="21">
        <f t="shared" si="2"/>
        <v>17.571200108884277</v>
      </c>
      <c r="BO14">
        <v>132</v>
      </c>
      <c r="BP14" s="21">
        <f t="shared" si="8"/>
        <v>149.21739130434781</v>
      </c>
      <c r="BQ14" s="21">
        <f t="shared" si="9"/>
        <v>114.83333333333334</v>
      </c>
      <c r="BS14">
        <v>5</v>
      </c>
      <c r="BT14" s="34" t="s">
        <v>90</v>
      </c>
      <c r="BU14" s="55">
        <v>28</v>
      </c>
      <c r="BV14" s="45">
        <f t="shared" si="3"/>
        <v>43</v>
      </c>
      <c r="BW14" s="45">
        <f t="shared" si="4"/>
        <v>30.333333333333336</v>
      </c>
      <c r="BX14" s="45">
        <f t="shared" si="10"/>
        <v>48.608695652173914</v>
      </c>
      <c r="BY14" s="45">
        <f t="shared" si="5"/>
        <v>26.415094339622641</v>
      </c>
      <c r="BZ14" s="45">
        <f t="shared" si="6"/>
        <v>40.675082513865732</v>
      </c>
      <c r="CD14" s="34" t="s">
        <v>78</v>
      </c>
      <c r="CE14">
        <v>26</v>
      </c>
      <c r="CF14">
        <v>20</v>
      </c>
      <c r="CG14">
        <v>52</v>
      </c>
      <c r="CH14">
        <v>96</v>
      </c>
      <c r="CI14">
        <v>71</v>
      </c>
      <c r="CJ14">
        <v>52</v>
      </c>
      <c r="CK14">
        <v>170</v>
      </c>
      <c r="CL14">
        <v>141</v>
      </c>
      <c r="CM14">
        <v>123</v>
      </c>
      <c r="CN14">
        <v>143</v>
      </c>
      <c r="CO14">
        <v>95</v>
      </c>
      <c r="CP14">
        <v>177</v>
      </c>
      <c r="CQ14">
        <v>125</v>
      </c>
      <c r="CR14">
        <v>133</v>
      </c>
      <c r="CS14">
        <v>112</v>
      </c>
      <c r="CT14">
        <v>55</v>
      </c>
      <c r="CU14">
        <v>132</v>
      </c>
      <c r="CV14">
        <f t="shared" si="7"/>
        <v>106</v>
      </c>
      <c r="CX14">
        <f t="shared" si="11"/>
        <v>1829</v>
      </c>
      <c r="CZ14" s="34" t="s">
        <v>88</v>
      </c>
      <c r="DA14">
        <v>646</v>
      </c>
      <c r="DB14">
        <v>5</v>
      </c>
    </row>
    <row r="15" spans="1:106" ht="15" x14ac:dyDescent="0.2">
      <c r="A15" s="34" t="s">
        <v>86</v>
      </c>
      <c r="B15" s="114">
        <f t="shared" si="0"/>
        <v>74</v>
      </c>
      <c r="F15" s="136"/>
      <c r="G15" s="137">
        <v>3</v>
      </c>
      <c r="H15">
        <v>0</v>
      </c>
      <c r="I15" s="52">
        <v>1</v>
      </c>
      <c r="J15" s="52">
        <v>3</v>
      </c>
      <c r="K15" s="52">
        <v>0</v>
      </c>
      <c r="L15" s="52"/>
      <c r="M15" s="52">
        <v>0</v>
      </c>
      <c r="N15" s="52"/>
      <c r="O15" s="52">
        <v>2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2</v>
      </c>
      <c r="AG15" s="52">
        <v>3</v>
      </c>
      <c r="AH15" s="52">
        <v>5</v>
      </c>
      <c r="AI15" s="52">
        <v>5</v>
      </c>
      <c r="AJ15" s="52">
        <v>1</v>
      </c>
      <c r="AK15" s="52">
        <v>2</v>
      </c>
      <c r="AL15" s="52">
        <v>3</v>
      </c>
      <c r="AM15">
        <v>1</v>
      </c>
      <c r="AN15" s="52">
        <v>1</v>
      </c>
      <c r="AO15" s="52">
        <v>1</v>
      </c>
      <c r="AP15" s="52">
        <v>1</v>
      </c>
      <c r="AQ15" s="52">
        <v>0</v>
      </c>
      <c r="AR15" s="52">
        <v>0</v>
      </c>
      <c r="AS15" s="52">
        <v>0</v>
      </c>
      <c r="AT15" s="52">
        <v>0</v>
      </c>
      <c r="AU15" s="52">
        <v>0</v>
      </c>
      <c r="AW15" s="52">
        <v>0</v>
      </c>
      <c r="AX15" s="52">
        <v>3</v>
      </c>
      <c r="AY15" s="52">
        <v>5</v>
      </c>
      <c r="AZ15" s="52">
        <v>6</v>
      </c>
      <c r="BA15" s="52">
        <v>8</v>
      </c>
      <c r="BB15" s="52">
        <v>10</v>
      </c>
      <c r="BC15" s="52">
        <v>7</v>
      </c>
      <c r="BD15" s="52">
        <v>1</v>
      </c>
      <c r="BE15" s="141">
        <v>0</v>
      </c>
      <c r="BF15" s="148">
        <v>0</v>
      </c>
      <c r="BH15" s="162">
        <v>10</v>
      </c>
      <c r="BI15" s="34" t="s">
        <v>86</v>
      </c>
      <c r="BJ15">
        <v>23471</v>
      </c>
      <c r="BL15" s="21">
        <f t="shared" si="1"/>
        <v>69.811320754716974</v>
      </c>
      <c r="BM15" s="21">
        <f t="shared" si="2"/>
        <v>39.931607063867439</v>
      </c>
      <c r="BO15">
        <v>57</v>
      </c>
      <c r="BP15" s="21">
        <f t="shared" si="8"/>
        <v>64.434782608695656</v>
      </c>
      <c r="BQ15" s="21">
        <f t="shared" si="9"/>
        <v>80.166666666666671</v>
      </c>
      <c r="BS15">
        <v>6</v>
      </c>
      <c r="BT15" s="34" t="s">
        <v>81</v>
      </c>
      <c r="BU15" s="55">
        <v>25</v>
      </c>
      <c r="BV15" s="45">
        <f t="shared" si="3"/>
        <v>67</v>
      </c>
      <c r="BW15" s="45">
        <f t="shared" si="4"/>
        <v>27.083333333333336</v>
      </c>
      <c r="BX15" s="45">
        <f t="shared" si="10"/>
        <v>75.739130434782609</v>
      </c>
      <c r="BY15" s="45">
        <f t="shared" si="5"/>
        <v>23.584905660377359</v>
      </c>
      <c r="BZ15" s="45">
        <f t="shared" si="6"/>
        <v>26.04035523495185</v>
      </c>
      <c r="CD15" s="34" t="s">
        <v>86</v>
      </c>
      <c r="CE15">
        <v>37</v>
      </c>
      <c r="CF15">
        <v>10</v>
      </c>
      <c r="CG15">
        <v>33</v>
      </c>
      <c r="CH15">
        <v>101</v>
      </c>
      <c r="CI15">
        <v>71</v>
      </c>
      <c r="CJ15">
        <v>23</v>
      </c>
      <c r="CK15">
        <v>45</v>
      </c>
      <c r="CL15">
        <v>25</v>
      </c>
      <c r="CM15">
        <v>10</v>
      </c>
      <c r="CN15">
        <v>55</v>
      </c>
      <c r="CO15">
        <v>99</v>
      </c>
      <c r="CP15">
        <v>13</v>
      </c>
      <c r="CQ15">
        <v>22</v>
      </c>
      <c r="CR15">
        <v>52</v>
      </c>
      <c r="CS15">
        <v>138</v>
      </c>
      <c r="CT15">
        <v>39</v>
      </c>
      <c r="CU15">
        <v>57</v>
      </c>
      <c r="CV15">
        <f t="shared" si="7"/>
        <v>74</v>
      </c>
      <c r="CX15">
        <f t="shared" si="11"/>
        <v>904</v>
      </c>
      <c r="CZ15" s="34" t="s">
        <v>90</v>
      </c>
      <c r="DA15">
        <v>646</v>
      </c>
      <c r="DB15">
        <v>6</v>
      </c>
    </row>
    <row r="16" spans="1:106" ht="15" x14ac:dyDescent="0.2">
      <c r="A16" s="34" t="s">
        <v>87</v>
      </c>
      <c r="B16" s="114">
        <f t="shared" si="0"/>
        <v>0</v>
      </c>
      <c r="F16" s="136"/>
      <c r="G16" s="137">
        <v>0</v>
      </c>
      <c r="H16">
        <v>0</v>
      </c>
      <c r="I16" s="52">
        <v>0</v>
      </c>
      <c r="J16" s="52">
        <v>0</v>
      </c>
      <c r="K16" s="52">
        <v>0</v>
      </c>
      <c r="L16" s="52"/>
      <c r="M16" s="52">
        <v>0</v>
      </c>
      <c r="N16" s="52"/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>
        <v>0</v>
      </c>
      <c r="AN16" s="52">
        <v>0</v>
      </c>
      <c r="AO16" s="52">
        <v>0</v>
      </c>
      <c r="AP16" s="52">
        <v>0</v>
      </c>
      <c r="AQ16" s="52">
        <v>0</v>
      </c>
      <c r="AR16" s="52">
        <v>0</v>
      </c>
      <c r="AS16" s="52">
        <v>0</v>
      </c>
      <c r="AT16" s="52">
        <v>0</v>
      </c>
      <c r="AU16" s="52">
        <v>0</v>
      </c>
      <c r="AW16" s="52">
        <v>0</v>
      </c>
      <c r="AX16" s="52">
        <v>0</v>
      </c>
      <c r="AY16" s="52">
        <v>0</v>
      </c>
      <c r="AZ16" s="52">
        <v>0</v>
      </c>
      <c r="BA16" s="52">
        <v>0</v>
      </c>
      <c r="BB16" s="52">
        <v>0</v>
      </c>
      <c r="BC16" s="52">
        <v>0</v>
      </c>
      <c r="BD16" s="52">
        <v>0</v>
      </c>
      <c r="BE16" s="141">
        <v>0</v>
      </c>
      <c r="BF16" s="148">
        <v>0</v>
      </c>
      <c r="BH16" s="162">
        <v>11</v>
      </c>
      <c r="BI16" s="34" t="s">
        <v>87</v>
      </c>
      <c r="BJ16">
        <v>1018</v>
      </c>
      <c r="BL16" s="21">
        <f t="shared" si="1"/>
        <v>0</v>
      </c>
      <c r="BM16" s="21">
        <f t="shared" si="2"/>
        <v>1.7319405219640001</v>
      </c>
      <c r="BO16">
        <v>0</v>
      </c>
      <c r="BP16" s="21">
        <f t="shared" si="8"/>
        <v>0</v>
      </c>
      <c r="BQ16" s="21">
        <f t="shared" si="9"/>
        <v>0</v>
      </c>
      <c r="BS16">
        <v>7</v>
      </c>
      <c r="BT16" s="34" t="s">
        <v>88</v>
      </c>
      <c r="BU16" s="55">
        <v>20</v>
      </c>
      <c r="BV16" s="45">
        <f t="shared" si="3"/>
        <v>6</v>
      </c>
      <c r="BW16" s="45">
        <f t="shared" si="4"/>
        <v>21.666666666666668</v>
      </c>
      <c r="BX16" s="45">
        <f t="shared" si="10"/>
        <v>6.7826086956521738</v>
      </c>
      <c r="BY16" s="45">
        <f t="shared" si="5"/>
        <v>18.867924528301888</v>
      </c>
      <c r="BZ16" s="45">
        <f t="shared" si="6"/>
        <v>3.3192691142944639</v>
      </c>
      <c r="CD16" s="34" t="s">
        <v>87</v>
      </c>
      <c r="CE16">
        <v>7</v>
      </c>
      <c r="CF16">
        <v>3</v>
      </c>
      <c r="CG16">
        <v>236</v>
      </c>
      <c r="CH16">
        <v>4</v>
      </c>
      <c r="CI16">
        <v>1</v>
      </c>
      <c r="CJ16">
        <v>0</v>
      </c>
      <c r="CK16">
        <v>7</v>
      </c>
      <c r="CL16">
        <v>2</v>
      </c>
      <c r="CM16">
        <v>1</v>
      </c>
      <c r="CN16">
        <v>14</v>
      </c>
      <c r="CO16">
        <v>1</v>
      </c>
      <c r="CP16">
        <v>0</v>
      </c>
      <c r="CQ16">
        <v>11</v>
      </c>
      <c r="CR16">
        <v>0</v>
      </c>
      <c r="CS16">
        <v>0</v>
      </c>
      <c r="CT16">
        <v>2</v>
      </c>
      <c r="CU16">
        <v>0</v>
      </c>
      <c r="CV16">
        <f t="shared" si="7"/>
        <v>0</v>
      </c>
      <c r="CX16">
        <f t="shared" si="11"/>
        <v>289</v>
      </c>
      <c r="CZ16" s="34" t="s">
        <v>85</v>
      </c>
      <c r="DA16">
        <v>438</v>
      </c>
      <c r="DB16">
        <v>7</v>
      </c>
    </row>
    <row r="17" spans="1:106" ht="15" x14ac:dyDescent="0.2">
      <c r="A17" s="34" t="s">
        <v>101</v>
      </c>
      <c r="B17" s="114">
        <f t="shared" si="0"/>
        <v>2</v>
      </c>
      <c r="F17" s="136"/>
      <c r="G17" s="137">
        <v>0</v>
      </c>
      <c r="H17">
        <v>0</v>
      </c>
      <c r="I17" s="52">
        <v>0</v>
      </c>
      <c r="J17" s="52">
        <v>0</v>
      </c>
      <c r="K17" s="52">
        <v>0</v>
      </c>
      <c r="L17" s="52"/>
      <c r="M17" s="52">
        <v>0</v>
      </c>
      <c r="N17" s="52"/>
      <c r="O17" s="52">
        <v>0</v>
      </c>
      <c r="P17" s="52">
        <v>1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>
        <v>0</v>
      </c>
      <c r="AN17" s="52">
        <v>0</v>
      </c>
      <c r="AO17" s="52">
        <v>0</v>
      </c>
      <c r="AP17" s="52">
        <v>0</v>
      </c>
      <c r="AQ17" s="52">
        <v>0</v>
      </c>
      <c r="AR17" s="52">
        <v>0</v>
      </c>
      <c r="AS17" s="52">
        <v>0</v>
      </c>
      <c r="AT17" s="52">
        <v>0</v>
      </c>
      <c r="AU17" s="52">
        <v>0</v>
      </c>
      <c r="AW17" s="52">
        <v>0</v>
      </c>
      <c r="AX17" s="52">
        <v>0</v>
      </c>
      <c r="AY17" s="52">
        <v>0</v>
      </c>
      <c r="AZ17" s="52">
        <v>0</v>
      </c>
      <c r="BA17" s="52">
        <v>0</v>
      </c>
      <c r="BB17" s="52">
        <v>0</v>
      </c>
      <c r="BC17" s="52">
        <v>1</v>
      </c>
      <c r="BD17" s="52">
        <v>0</v>
      </c>
      <c r="BE17" s="141">
        <v>0</v>
      </c>
      <c r="BF17" s="148">
        <v>0</v>
      </c>
      <c r="BH17" s="162">
        <v>12</v>
      </c>
      <c r="BI17" s="34" t="s">
        <v>101</v>
      </c>
      <c r="BJ17">
        <v>514</v>
      </c>
      <c r="BL17" s="21">
        <f t="shared" si="1"/>
        <v>1.8867924528301887</v>
      </c>
      <c r="BM17" s="21">
        <f t="shared" si="2"/>
        <v>0.87447684507809043</v>
      </c>
      <c r="BO17">
        <v>4</v>
      </c>
      <c r="BP17" s="21">
        <f t="shared" si="8"/>
        <v>4.5217391304347823</v>
      </c>
      <c r="BQ17" s="21">
        <f t="shared" si="9"/>
        <v>2.1666666666666665</v>
      </c>
      <c r="BS17">
        <v>8</v>
      </c>
      <c r="BT17" s="34" t="s">
        <v>82</v>
      </c>
      <c r="BU17" s="55">
        <v>13</v>
      </c>
      <c r="BV17" s="45">
        <f t="shared" si="3"/>
        <v>12</v>
      </c>
      <c r="BW17" s="45">
        <f t="shared" si="4"/>
        <v>14.083333333333332</v>
      </c>
      <c r="BX17" s="45">
        <f t="shared" si="10"/>
        <v>13.565217391304348</v>
      </c>
      <c r="BY17" s="45">
        <f t="shared" si="5"/>
        <v>12.264150943396226</v>
      </c>
      <c r="BZ17" s="45">
        <f t="shared" si="6"/>
        <v>16.245874306713397</v>
      </c>
      <c r="CD17" s="34" t="s">
        <v>101</v>
      </c>
      <c r="CE17">
        <v>2</v>
      </c>
      <c r="CF17">
        <v>4</v>
      </c>
      <c r="CG17">
        <v>23</v>
      </c>
      <c r="CH17">
        <v>5</v>
      </c>
      <c r="CI17">
        <v>3</v>
      </c>
      <c r="CJ17">
        <v>0</v>
      </c>
      <c r="CK17">
        <v>1</v>
      </c>
      <c r="CL17">
        <v>1</v>
      </c>
      <c r="CM17">
        <v>1</v>
      </c>
      <c r="CN17">
        <v>4</v>
      </c>
      <c r="CO17">
        <v>1</v>
      </c>
      <c r="CP17">
        <v>18</v>
      </c>
      <c r="CQ17">
        <v>1</v>
      </c>
      <c r="CR17">
        <v>2</v>
      </c>
      <c r="CS17">
        <v>0</v>
      </c>
      <c r="CT17">
        <v>4</v>
      </c>
      <c r="CU17">
        <v>4</v>
      </c>
      <c r="CV17">
        <f t="shared" si="7"/>
        <v>2</v>
      </c>
      <c r="CX17">
        <f t="shared" si="11"/>
        <v>76</v>
      </c>
      <c r="CZ17" s="34" t="s">
        <v>83</v>
      </c>
      <c r="DA17">
        <v>431</v>
      </c>
      <c r="DB17">
        <v>8</v>
      </c>
    </row>
    <row r="18" spans="1:106" ht="15" x14ac:dyDescent="0.2">
      <c r="A18" s="34" t="s">
        <v>88</v>
      </c>
      <c r="B18" s="114">
        <f t="shared" si="0"/>
        <v>20</v>
      </c>
      <c r="F18" s="136"/>
      <c r="G18" s="137">
        <v>2</v>
      </c>
      <c r="H18">
        <v>1</v>
      </c>
      <c r="I18" s="52">
        <v>1</v>
      </c>
      <c r="J18" s="52">
        <v>2</v>
      </c>
      <c r="K18" s="52">
        <v>0</v>
      </c>
      <c r="L18" s="52"/>
      <c r="M18" s="52">
        <v>0</v>
      </c>
      <c r="N18" s="52"/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1</v>
      </c>
      <c r="AG18" s="52">
        <v>2</v>
      </c>
      <c r="AH18" s="52">
        <v>0</v>
      </c>
      <c r="AI18" s="52">
        <v>0</v>
      </c>
      <c r="AJ18" s="52">
        <v>2</v>
      </c>
      <c r="AK18" s="52">
        <v>1</v>
      </c>
      <c r="AL18" s="52">
        <v>0</v>
      </c>
      <c r="AM18">
        <v>2</v>
      </c>
      <c r="AN18" s="52">
        <v>1</v>
      </c>
      <c r="AO18" s="52">
        <v>1</v>
      </c>
      <c r="AP18" s="52">
        <v>0</v>
      </c>
      <c r="AQ18" s="52">
        <v>1</v>
      </c>
      <c r="AR18" s="52">
        <v>0</v>
      </c>
      <c r="AS18" s="52">
        <v>1</v>
      </c>
      <c r="AT18" s="52">
        <v>0</v>
      </c>
      <c r="AU18" s="52">
        <v>1</v>
      </c>
      <c r="AW18" s="52">
        <v>0</v>
      </c>
      <c r="AX18" s="52">
        <v>0</v>
      </c>
      <c r="AY18" s="52">
        <v>0</v>
      </c>
      <c r="AZ18" s="52">
        <v>0</v>
      </c>
      <c r="BA18" s="52">
        <v>0</v>
      </c>
      <c r="BB18" s="52">
        <v>0</v>
      </c>
      <c r="BC18" s="52">
        <v>0</v>
      </c>
      <c r="BD18" s="52">
        <v>1</v>
      </c>
      <c r="BE18" s="141">
        <v>0</v>
      </c>
      <c r="BF18" s="148">
        <v>0</v>
      </c>
      <c r="BH18" s="162">
        <v>13</v>
      </c>
      <c r="BI18" s="34" t="s">
        <v>88</v>
      </c>
      <c r="BJ18">
        <v>1951</v>
      </c>
      <c r="BL18" s="21">
        <f t="shared" si="1"/>
        <v>18.867924528301888</v>
      </c>
      <c r="BM18" s="21">
        <f t="shared" si="2"/>
        <v>3.3192691142944639</v>
      </c>
      <c r="BO18">
        <v>6</v>
      </c>
      <c r="BP18" s="21">
        <f t="shared" si="8"/>
        <v>6.7826086956521738</v>
      </c>
      <c r="BQ18" s="21">
        <f t="shared" si="9"/>
        <v>21.666666666666668</v>
      </c>
      <c r="BS18">
        <v>9</v>
      </c>
      <c r="BT18" s="34" t="s">
        <v>83</v>
      </c>
      <c r="BU18" s="55">
        <v>11</v>
      </c>
      <c r="BV18" s="45">
        <f t="shared" si="3"/>
        <v>27</v>
      </c>
      <c r="BW18" s="45">
        <f t="shared" si="4"/>
        <v>11.916666666666666</v>
      </c>
      <c r="BX18" s="45">
        <f t="shared" si="10"/>
        <v>30.521739130434785</v>
      </c>
      <c r="BY18" s="45">
        <f t="shared" si="5"/>
        <v>10.377358490566039</v>
      </c>
      <c r="BZ18" s="45">
        <f t="shared" si="6"/>
        <v>4.9797543298513052</v>
      </c>
      <c r="CD18" s="34" t="s">
        <v>88</v>
      </c>
      <c r="CE18">
        <v>21</v>
      </c>
      <c r="CF18">
        <v>25</v>
      </c>
      <c r="CG18">
        <v>64</v>
      </c>
      <c r="CH18">
        <v>128</v>
      </c>
      <c r="CI18">
        <v>43</v>
      </c>
      <c r="CJ18">
        <v>54</v>
      </c>
      <c r="CK18">
        <v>42</v>
      </c>
      <c r="CL18">
        <v>60</v>
      </c>
      <c r="CM18">
        <v>14</v>
      </c>
      <c r="CN18">
        <v>14</v>
      </c>
      <c r="CO18">
        <v>51</v>
      </c>
      <c r="CP18">
        <v>17</v>
      </c>
      <c r="CQ18">
        <v>26</v>
      </c>
      <c r="CR18">
        <v>18</v>
      </c>
      <c r="CS18">
        <v>35</v>
      </c>
      <c r="CT18">
        <v>8</v>
      </c>
      <c r="CU18">
        <v>6</v>
      </c>
      <c r="CV18">
        <f t="shared" si="7"/>
        <v>20</v>
      </c>
      <c r="CX18">
        <f t="shared" si="11"/>
        <v>646</v>
      </c>
      <c r="CZ18" s="34" t="s">
        <v>91</v>
      </c>
      <c r="DA18">
        <v>372</v>
      </c>
      <c r="DB18">
        <v>9</v>
      </c>
    </row>
    <row r="19" spans="1:106" ht="15" x14ac:dyDescent="0.2">
      <c r="A19" s="34" t="s">
        <v>93</v>
      </c>
      <c r="B19" s="114">
        <f t="shared" si="0"/>
        <v>3</v>
      </c>
      <c r="F19" s="136"/>
      <c r="G19" s="137">
        <v>0</v>
      </c>
      <c r="H19">
        <v>0</v>
      </c>
      <c r="I19" s="52">
        <v>0</v>
      </c>
      <c r="J19" s="52">
        <v>0</v>
      </c>
      <c r="K19" s="52">
        <v>0</v>
      </c>
      <c r="L19" s="52"/>
      <c r="M19" s="52">
        <v>0</v>
      </c>
      <c r="N19" s="52"/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1</v>
      </c>
      <c r="AA19" s="52">
        <v>0</v>
      </c>
      <c r="AB19" s="52">
        <v>0</v>
      </c>
      <c r="AC19" s="52">
        <v>0</v>
      </c>
      <c r="AD19" s="52">
        <v>1</v>
      </c>
      <c r="AE19" s="52">
        <v>0</v>
      </c>
      <c r="AF19" s="52">
        <v>1</v>
      </c>
      <c r="AG19" s="52">
        <v>0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>
        <v>0</v>
      </c>
      <c r="AN19" s="52">
        <v>0</v>
      </c>
      <c r="AO19" s="52">
        <v>0</v>
      </c>
      <c r="AP19" s="52">
        <v>0</v>
      </c>
      <c r="AQ19" s="52">
        <v>0</v>
      </c>
      <c r="AR19" s="52">
        <v>0</v>
      </c>
      <c r="AS19" s="52">
        <v>0</v>
      </c>
      <c r="AT19" s="52">
        <v>0</v>
      </c>
      <c r="AU19" s="52">
        <v>0</v>
      </c>
      <c r="AW19" s="52">
        <v>0</v>
      </c>
      <c r="AX19" s="52">
        <v>0</v>
      </c>
      <c r="AY19" s="52">
        <v>0</v>
      </c>
      <c r="AZ19" s="52">
        <v>0</v>
      </c>
      <c r="BA19" s="52">
        <v>0</v>
      </c>
      <c r="BB19" s="52">
        <v>0</v>
      </c>
      <c r="BC19" s="52">
        <v>0</v>
      </c>
      <c r="BD19" s="52">
        <v>0</v>
      </c>
      <c r="BE19" s="141">
        <v>0</v>
      </c>
      <c r="BF19" s="148">
        <v>0</v>
      </c>
      <c r="BH19" s="162">
        <v>14</v>
      </c>
      <c r="BI19" s="34" t="s">
        <v>93</v>
      </c>
      <c r="BJ19">
        <v>3792</v>
      </c>
      <c r="BL19" s="21">
        <f t="shared" si="1"/>
        <v>2.8301886792452833</v>
      </c>
      <c r="BM19" s="21">
        <f t="shared" si="2"/>
        <v>6.4513933784749398</v>
      </c>
      <c r="BO19">
        <v>7</v>
      </c>
      <c r="BP19" s="21">
        <f t="shared" si="8"/>
        <v>7.9130434782608701</v>
      </c>
      <c r="BQ19" s="21">
        <f t="shared" si="9"/>
        <v>3.25</v>
      </c>
      <c r="BS19">
        <v>10</v>
      </c>
      <c r="BT19" s="34" t="s">
        <v>85</v>
      </c>
      <c r="BU19" s="55">
        <v>10</v>
      </c>
      <c r="BV19" s="45">
        <f t="shared" si="3"/>
        <v>7</v>
      </c>
      <c r="BW19" s="45">
        <f t="shared" si="4"/>
        <v>10.833333333333334</v>
      </c>
      <c r="BX19" s="45">
        <f t="shared" si="10"/>
        <v>7.9130434782608701</v>
      </c>
      <c r="BY19" s="45">
        <f t="shared" si="5"/>
        <v>9.433962264150944</v>
      </c>
      <c r="BZ19" s="45">
        <f t="shared" si="6"/>
        <v>100</v>
      </c>
      <c r="CD19" s="34" t="s">
        <v>93</v>
      </c>
      <c r="CE19">
        <v>8</v>
      </c>
      <c r="CF19">
        <v>12</v>
      </c>
      <c r="CG19">
        <v>17</v>
      </c>
      <c r="CH19">
        <v>36</v>
      </c>
      <c r="CI19">
        <v>31</v>
      </c>
      <c r="CJ19">
        <v>13</v>
      </c>
      <c r="CK19">
        <v>9</v>
      </c>
      <c r="CL19">
        <v>21</v>
      </c>
      <c r="CM19">
        <v>6</v>
      </c>
      <c r="CN19">
        <v>11</v>
      </c>
      <c r="CO19">
        <v>16</v>
      </c>
      <c r="CP19">
        <v>13</v>
      </c>
      <c r="CQ19">
        <v>4</v>
      </c>
      <c r="CR19">
        <v>15</v>
      </c>
      <c r="CS19">
        <v>3</v>
      </c>
      <c r="CT19">
        <v>1</v>
      </c>
      <c r="CU19">
        <v>7</v>
      </c>
      <c r="CV19">
        <f t="shared" si="7"/>
        <v>3</v>
      </c>
      <c r="CX19">
        <f t="shared" si="11"/>
        <v>226</v>
      </c>
      <c r="CZ19" s="34" t="s">
        <v>84</v>
      </c>
      <c r="DA19">
        <v>371</v>
      </c>
      <c r="DB19">
        <v>10</v>
      </c>
    </row>
    <row r="20" spans="1:106" ht="15" x14ac:dyDescent="0.2">
      <c r="A20" s="34" t="s">
        <v>91</v>
      </c>
      <c r="B20" s="114">
        <f t="shared" si="0"/>
        <v>1</v>
      </c>
      <c r="F20" s="136"/>
      <c r="G20" s="137">
        <v>0</v>
      </c>
      <c r="H20">
        <v>0</v>
      </c>
      <c r="I20" s="52">
        <v>0</v>
      </c>
      <c r="J20" s="52">
        <v>0</v>
      </c>
      <c r="K20" s="52">
        <v>0</v>
      </c>
      <c r="L20" s="52"/>
      <c r="M20" s="52">
        <v>0</v>
      </c>
      <c r="N20" s="52"/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  <c r="AG20" s="52">
        <v>0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>
        <v>0</v>
      </c>
      <c r="AN20" s="52">
        <v>0</v>
      </c>
      <c r="AO20" s="52">
        <v>0</v>
      </c>
      <c r="AP20" s="52">
        <v>0</v>
      </c>
      <c r="AQ20" s="52">
        <v>0</v>
      </c>
      <c r="AR20" s="52">
        <v>0</v>
      </c>
      <c r="AS20" s="52">
        <v>0</v>
      </c>
      <c r="AT20" s="52">
        <v>0</v>
      </c>
      <c r="AU20" s="52">
        <v>1</v>
      </c>
      <c r="AW20" s="52">
        <v>0</v>
      </c>
      <c r="AX20" s="52">
        <v>0</v>
      </c>
      <c r="AY20" s="52">
        <v>0</v>
      </c>
      <c r="AZ20" s="52">
        <v>0</v>
      </c>
      <c r="BA20" s="52">
        <v>0</v>
      </c>
      <c r="BB20" s="52">
        <v>0</v>
      </c>
      <c r="BC20" s="52">
        <v>0</v>
      </c>
      <c r="BD20" s="52">
        <v>0</v>
      </c>
      <c r="BE20" s="141">
        <v>0</v>
      </c>
      <c r="BF20" s="148">
        <v>0</v>
      </c>
      <c r="BH20" s="162">
        <v>15</v>
      </c>
      <c r="BI20" s="34" t="s">
        <v>91</v>
      </c>
      <c r="BJ20">
        <v>10421</v>
      </c>
      <c r="BL20" s="21">
        <f t="shared" si="1"/>
        <v>0.94339622641509435</v>
      </c>
      <c r="BM20" s="21">
        <f t="shared" si="2"/>
        <v>17.729422573071556</v>
      </c>
      <c r="BO20">
        <v>16</v>
      </c>
      <c r="BP20" s="21">
        <f t="shared" si="8"/>
        <v>18.086956521739129</v>
      </c>
      <c r="BQ20" s="21">
        <f t="shared" si="9"/>
        <v>1.0833333333333333</v>
      </c>
      <c r="BS20">
        <v>11</v>
      </c>
      <c r="BT20" s="34" t="s">
        <v>80</v>
      </c>
      <c r="BU20" s="55">
        <v>7</v>
      </c>
      <c r="BV20" s="45">
        <f t="shared" si="3"/>
        <v>5</v>
      </c>
      <c r="BW20" s="45">
        <f t="shared" si="4"/>
        <v>7.5833333333333339</v>
      </c>
      <c r="BX20" s="45">
        <f t="shared" si="10"/>
        <v>5.6521739130434785</v>
      </c>
      <c r="BY20" s="45">
        <f t="shared" si="5"/>
        <v>6.6037735849056602</v>
      </c>
      <c r="BZ20" s="45">
        <f t="shared" si="6"/>
        <v>0</v>
      </c>
      <c r="CD20" s="34" t="s">
        <v>91</v>
      </c>
      <c r="CE20">
        <v>21</v>
      </c>
      <c r="CF20">
        <v>15</v>
      </c>
      <c r="CG20">
        <v>32</v>
      </c>
      <c r="CH20">
        <v>35</v>
      </c>
      <c r="CI20">
        <v>24</v>
      </c>
      <c r="CJ20">
        <v>26</v>
      </c>
      <c r="CK20">
        <v>50</v>
      </c>
      <c r="CL20">
        <v>45</v>
      </c>
      <c r="CM20">
        <v>25</v>
      </c>
      <c r="CN20">
        <v>18</v>
      </c>
      <c r="CO20">
        <v>4</v>
      </c>
      <c r="CP20">
        <v>26</v>
      </c>
      <c r="CQ20">
        <v>9</v>
      </c>
      <c r="CR20">
        <v>16</v>
      </c>
      <c r="CS20">
        <v>9</v>
      </c>
      <c r="CT20">
        <v>0</v>
      </c>
      <c r="CU20">
        <v>16</v>
      </c>
      <c r="CV20">
        <f t="shared" si="7"/>
        <v>1</v>
      </c>
      <c r="CX20">
        <f t="shared" si="11"/>
        <v>372</v>
      </c>
      <c r="CZ20" s="34" t="s">
        <v>95</v>
      </c>
      <c r="DA20">
        <v>292</v>
      </c>
      <c r="DB20">
        <v>11</v>
      </c>
    </row>
    <row r="21" spans="1:106" ht="15" x14ac:dyDescent="0.2">
      <c r="A21" s="34" t="s">
        <v>102</v>
      </c>
      <c r="B21" s="114">
        <f t="shared" si="0"/>
        <v>0</v>
      </c>
      <c r="F21" s="136"/>
      <c r="G21" s="137">
        <v>0</v>
      </c>
      <c r="H21">
        <v>0</v>
      </c>
      <c r="I21" s="52">
        <v>0</v>
      </c>
      <c r="J21" s="52">
        <v>0</v>
      </c>
      <c r="K21" s="52">
        <v>0</v>
      </c>
      <c r="L21" s="52"/>
      <c r="M21" s="52">
        <v>0</v>
      </c>
      <c r="N21" s="52"/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52">
        <v>0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>
        <v>0</v>
      </c>
      <c r="AN21" s="52">
        <v>0</v>
      </c>
      <c r="AO21" s="52">
        <v>0</v>
      </c>
      <c r="AP21" s="52">
        <v>0</v>
      </c>
      <c r="AQ21" s="52">
        <v>0</v>
      </c>
      <c r="AR21" s="52">
        <v>0</v>
      </c>
      <c r="AS21" s="52">
        <v>0</v>
      </c>
      <c r="AT21" s="52">
        <v>0</v>
      </c>
      <c r="AU21" s="52">
        <v>0</v>
      </c>
      <c r="AW21" s="52">
        <v>0</v>
      </c>
      <c r="AX21" s="52">
        <v>0</v>
      </c>
      <c r="AY21" s="52">
        <v>0</v>
      </c>
      <c r="AZ21" s="52">
        <v>0</v>
      </c>
      <c r="BA21" s="52">
        <v>0</v>
      </c>
      <c r="BB21" s="52">
        <v>0</v>
      </c>
      <c r="BC21" s="52">
        <v>0</v>
      </c>
      <c r="BD21" s="52">
        <v>0</v>
      </c>
      <c r="BE21" s="141">
        <v>0</v>
      </c>
      <c r="BF21" s="148">
        <v>0</v>
      </c>
      <c r="BH21" s="162">
        <v>16</v>
      </c>
      <c r="BI21" s="34" t="s">
        <v>102</v>
      </c>
      <c r="BJ21">
        <v>27231</v>
      </c>
      <c r="BL21" s="21">
        <f t="shared" si="1"/>
        <v>0</v>
      </c>
      <c r="BM21" s="21">
        <f t="shared" si="2"/>
        <v>46.328558304127391</v>
      </c>
      <c r="BO21">
        <v>3</v>
      </c>
      <c r="BP21" s="21">
        <f t="shared" si="8"/>
        <v>3.3913043478260869</v>
      </c>
      <c r="BQ21" s="21">
        <f t="shared" si="9"/>
        <v>0</v>
      </c>
      <c r="BS21">
        <v>12</v>
      </c>
      <c r="BT21" s="34" t="s">
        <v>99</v>
      </c>
      <c r="BU21" s="55">
        <v>6</v>
      </c>
      <c r="BV21" s="45">
        <f t="shared" si="3"/>
        <v>1</v>
      </c>
      <c r="BW21" s="45">
        <f t="shared" si="4"/>
        <v>6.5</v>
      </c>
      <c r="BX21" s="45">
        <f t="shared" si="10"/>
        <v>1.1304347826086956</v>
      </c>
      <c r="BY21" s="45">
        <f t="shared" si="5"/>
        <v>5.6603773584905666</v>
      </c>
      <c r="BZ21" s="45">
        <f t="shared" si="6"/>
        <v>3.0657729082309708</v>
      </c>
      <c r="CD21" s="34" t="s">
        <v>102</v>
      </c>
      <c r="CF21">
        <v>0</v>
      </c>
      <c r="CG21">
        <v>0</v>
      </c>
      <c r="CH21">
        <v>0</v>
      </c>
      <c r="CI21">
        <v>1</v>
      </c>
      <c r="CJ21">
        <v>2</v>
      </c>
      <c r="CK21">
        <v>3</v>
      </c>
      <c r="CL21">
        <v>2</v>
      </c>
      <c r="CM21">
        <v>1</v>
      </c>
      <c r="CN21">
        <v>0</v>
      </c>
      <c r="CO21">
        <v>6</v>
      </c>
      <c r="CP21">
        <v>0</v>
      </c>
      <c r="CQ21">
        <v>0</v>
      </c>
      <c r="CR21">
        <v>2</v>
      </c>
      <c r="CS21">
        <v>3</v>
      </c>
      <c r="CT21">
        <v>0</v>
      </c>
      <c r="CU21">
        <v>3</v>
      </c>
      <c r="CV21">
        <f t="shared" si="7"/>
        <v>0</v>
      </c>
      <c r="CX21">
        <f t="shared" si="11"/>
        <v>23</v>
      </c>
      <c r="CZ21" s="34" t="s">
        <v>87</v>
      </c>
      <c r="DA21">
        <v>289</v>
      </c>
      <c r="DB21">
        <v>12</v>
      </c>
    </row>
    <row r="22" spans="1:106" ht="15" x14ac:dyDescent="0.2">
      <c r="A22" s="34" t="s">
        <v>98</v>
      </c>
      <c r="B22" s="114">
        <f t="shared" si="0"/>
        <v>0</v>
      </c>
      <c r="F22" s="136"/>
      <c r="G22" s="137">
        <v>0</v>
      </c>
      <c r="H22">
        <v>0</v>
      </c>
      <c r="I22" s="52">
        <v>0</v>
      </c>
      <c r="J22" s="52">
        <v>0</v>
      </c>
      <c r="K22" s="52">
        <v>0</v>
      </c>
      <c r="L22" s="52"/>
      <c r="M22" s="52">
        <v>0</v>
      </c>
      <c r="N22" s="52"/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v>0</v>
      </c>
      <c r="AG22" s="52">
        <v>0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>
        <v>0</v>
      </c>
      <c r="AN22" s="52">
        <v>0</v>
      </c>
      <c r="AO22" s="52">
        <v>0</v>
      </c>
      <c r="AP22" s="52">
        <v>0</v>
      </c>
      <c r="AQ22" s="52">
        <v>0</v>
      </c>
      <c r="AR22" s="52">
        <v>0</v>
      </c>
      <c r="AS22" s="52">
        <v>0</v>
      </c>
      <c r="AT22" s="52">
        <v>0</v>
      </c>
      <c r="AU22" s="52">
        <v>0</v>
      </c>
      <c r="AW22" s="52">
        <v>0</v>
      </c>
      <c r="AX22" s="52">
        <v>0</v>
      </c>
      <c r="AY22" s="52">
        <v>0</v>
      </c>
      <c r="AZ22" s="52">
        <v>0</v>
      </c>
      <c r="BA22" s="52">
        <v>0</v>
      </c>
      <c r="BB22" s="52">
        <v>0</v>
      </c>
      <c r="BC22" s="52">
        <v>0</v>
      </c>
      <c r="BD22" s="52">
        <v>0</v>
      </c>
      <c r="BE22" s="141">
        <v>0</v>
      </c>
      <c r="BF22" s="148">
        <v>0</v>
      </c>
      <c r="BH22" s="162">
        <v>17</v>
      </c>
      <c r="BI22" s="34" t="s">
        <v>98</v>
      </c>
      <c r="BJ22">
        <v>8171</v>
      </c>
      <c r="BL22" s="21">
        <f t="shared" si="1"/>
        <v>0</v>
      </c>
      <c r="BM22" s="21">
        <f t="shared" si="2"/>
        <v>13.90145972983089</v>
      </c>
      <c r="BO22">
        <v>1</v>
      </c>
      <c r="BP22" s="21">
        <f t="shared" si="8"/>
        <v>1.1304347826086956</v>
      </c>
      <c r="BQ22" s="21">
        <f t="shared" si="9"/>
        <v>0</v>
      </c>
      <c r="BS22">
        <v>13</v>
      </c>
      <c r="BT22" s="34" t="s">
        <v>93</v>
      </c>
      <c r="BU22" s="55">
        <v>3</v>
      </c>
      <c r="BV22" s="45">
        <f t="shared" si="3"/>
        <v>7</v>
      </c>
      <c r="BW22" s="45">
        <f t="shared" si="4"/>
        <v>3.25</v>
      </c>
      <c r="BX22" s="45">
        <f t="shared" si="10"/>
        <v>7.9130434782608701</v>
      </c>
      <c r="BY22" s="45">
        <f t="shared" si="5"/>
        <v>2.8301886792452833</v>
      </c>
      <c r="BZ22" s="45">
        <f t="shared" si="6"/>
        <v>6.4513933784749398</v>
      </c>
      <c r="CD22" s="34" t="s">
        <v>98</v>
      </c>
      <c r="CE22">
        <v>2</v>
      </c>
      <c r="CF22">
        <v>0</v>
      </c>
      <c r="CG22">
        <v>1</v>
      </c>
      <c r="CH22">
        <v>10</v>
      </c>
      <c r="CI22">
        <v>3</v>
      </c>
      <c r="CJ22">
        <v>0</v>
      </c>
      <c r="CK22">
        <v>1</v>
      </c>
      <c r="CL22">
        <v>0</v>
      </c>
      <c r="CM22">
        <v>4</v>
      </c>
      <c r="CN22">
        <v>0</v>
      </c>
      <c r="CO22">
        <v>2</v>
      </c>
      <c r="CP22">
        <v>1</v>
      </c>
      <c r="CQ22">
        <v>0</v>
      </c>
      <c r="CR22">
        <v>1</v>
      </c>
      <c r="CS22">
        <v>0</v>
      </c>
      <c r="CT22">
        <v>0</v>
      </c>
      <c r="CU22">
        <v>1</v>
      </c>
      <c r="CV22">
        <f t="shared" si="7"/>
        <v>0</v>
      </c>
      <c r="CX22">
        <f t="shared" si="11"/>
        <v>26</v>
      </c>
      <c r="CZ22" s="34" t="s">
        <v>93</v>
      </c>
      <c r="DA22">
        <v>226</v>
      </c>
      <c r="DB22">
        <v>13</v>
      </c>
    </row>
    <row r="23" spans="1:106" ht="15" x14ac:dyDescent="0.2">
      <c r="A23" s="34" t="s">
        <v>90</v>
      </c>
      <c r="B23" s="114">
        <f t="shared" si="0"/>
        <v>28</v>
      </c>
      <c r="F23" s="136"/>
      <c r="G23" s="137">
        <v>0</v>
      </c>
      <c r="H23">
        <v>1</v>
      </c>
      <c r="I23" s="52">
        <v>0</v>
      </c>
      <c r="J23" s="52">
        <v>0</v>
      </c>
      <c r="K23" s="52">
        <v>0</v>
      </c>
      <c r="L23" s="52"/>
      <c r="M23" s="52">
        <v>0</v>
      </c>
      <c r="N23" s="52"/>
      <c r="O23" s="52">
        <v>1</v>
      </c>
      <c r="P23" s="52">
        <v>0</v>
      </c>
      <c r="Q23" s="52">
        <v>0</v>
      </c>
      <c r="R23" s="52">
        <v>0</v>
      </c>
      <c r="S23" s="52">
        <v>1</v>
      </c>
      <c r="T23" s="52">
        <v>0</v>
      </c>
      <c r="U23" s="52">
        <v>0</v>
      </c>
      <c r="V23" s="52">
        <v>1</v>
      </c>
      <c r="W23" s="52">
        <v>1</v>
      </c>
      <c r="X23" s="52">
        <v>0</v>
      </c>
      <c r="Y23" s="52">
        <v>1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2</v>
      </c>
      <c r="AG23" s="52">
        <v>1</v>
      </c>
      <c r="AH23" s="52">
        <v>0</v>
      </c>
      <c r="AI23" s="52">
        <v>0</v>
      </c>
      <c r="AJ23" s="52">
        <v>2</v>
      </c>
      <c r="AK23" s="52">
        <v>1</v>
      </c>
      <c r="AL23" s="52">
        <v>1</v>
      </c>
      <c r="AM23">
        <v>0</v>
      </c>
      <c r="AN23" s="52">
        <v>3</v>
      </c>
      <c r="AO23" s="52">
        <v>1</v>
      </c>
      <c r="AP23" s="52">
        <v>0</v>
      </c>
      <c r="AQ23" s="52">
        <v>0</v>
      </c>
      <c r="AR23" s="52">
        <v>0</v>
      </c>
      <c r="AS23" s="52">
        <v>0</v>
      </c>
      <c r="AT23" s="52">
        <v>4</v>
      </c>
      <c r="AU23" s="52">
        <v>0</v>
      </c>
      <c r="AW23" s="52">
        <v>1</v>
      </c>
      <c r="AX23" s="52">
        <v>2</v>
      </c>
      <c r="AY23" s="52">
        <v>2</v>
      </c>
      <c r="AZ23" s="52">
        <v>1</v>
      </c>
      <c r="BA23" s="52">
        <v>1</v>
      </c>
      <c r="BB23" s="52">
        <v>0</v>
      </c>
      <c r="BC23" s="52">
        <v>0</v>
      </c>
      <c r="BD23" s="52">
        <v>0</v>
      </c>
      <c r="BE23" s="141">
        <v>0</v>
      </c>
      <c r="BF23" s="148">
        <v>0</v>
      </c>
      <c r="BH23" s="162">
        <v>18</v>
      </c>
      <c r="BI23" s="34" t="s">
        <v>90</v>
      </c>
      <c r="BJ23">
        <v>23908</v>
      </c>
      <c r="BL23" s="21">
        <f t="shared" si="1"/>
        <v>26.415094339622641</v>
      </c>
      <c r="BM23" s="21">
        <f t="shared" si="2"/>
        <v>40.675082513865732</v>
      </c>
      <c r="BO23">
        <v>43</v>
      </c>
      <c r="BP23" s="21">
        <f t="shared" si="8"/>
        <v>48.608695652173914</v>
      </c>
      <c r="BQ23" s="21">
        <f t="shared" si="9"/>
        <v>30.333333333333336</v>
      </c>
      <c r="BS23">
        <v>14</v>
      </c>
      <c r="BT23" s="34" t="s">
        <v>101</v>
      </c>
      <c r="BU23" s="55">
        <v>2</v>
      </c>
      <c r="BV23" s="45">
        <f t="shared" si="3"/>
        <v>4</v>
      </c>
      <c r="BW23" s="45">
        <f t="shared" si="4"/>
        <v>2.1666666666666665</v>
      </c>
      <c r="BX23" s="45">
        <f t="shared" si="10"/>
        <v>4.5217391304347823</v>
      </c>
      <c r="BY23" s="45">
        <f t="shared" si="5"/>
        <v>1.8867924528301887</v>
      </c>
      <c r="BZ23" s="45">
        <f t="shared" si="6"/>
        <v>0.87447684507809043</v>
      </c>
      <c r="CD23" s="34" t="s">
        <v>90</v>
      </c>
      <c r="CE23">
        <v>12</v>
      </c>
      <c r="CF23">
        <v>5</v>
      </c>
      <c r="CG23">
        <v>24</v>
      </c>
      <c r="CH23">
        <v>31</v>
      </c>
      <c r="CI23">
        <v>33</v>
      </c>
      <c r="CJ23">
        <v>20</v>
      </c>
      <c r="CK23">
        <v>32</v>
      </c>
      <c r="CL23">
        <v>69</v>
      </c>
      <c r="CM23">
        <v>14</v>
      </c>
      <c r="CN23">
        <v>80</v>
      </c>
      <c r="CO23">
        <v>59</v>
      </c>
      <c r="CP23">
        <v>55</v>
      </c>
      <c r="CQ23">
        <v>25</v>
      </c>
      <c r="CR23">
        <v>52</v>
      </c>
      <c r="CS23">
        <v>51</v>
      </c>
      <c r="CT23">
        <v>13</v>
      </c>
      <c r="CU23">
        <v>43</v>
      </c>
      <c r="CV23">
        <f t="shared" si="7"/>
        <v>28</v>
      </c>
      <c r="CX23">
        <f t="shared" si="11"/>
        <v>646</v>
      </c>
      <c r="CZ23" s="34" t="s">
        <v>82</v>
      </c>
      <c r="DA23">
        <v>177</v>
      </c>
      <c r="DB23">
        <v>14</v>
      </c>
    </row>
    <row r="24" spans="1:106" ht="15" x14ac:dyDescent="0.2">
      <c r="A24" s="34" t="s">
        <v>79</v>
      </c>
      <c r="B24" s="114">
        <f t="shared" si="0"/>
        <v>81</v>
      </c>
      <c r="F24" s="136"/>
      <c r="G24" s="137">
        <v>1</v>
      </c>
      <c r="H24">
        <v>0</v>
      </c>
      <c r="I24" s="52">
        <v>5</v>
      </c>
      <c r="J24" s="52">
        <v>1</v>
      </c>
      <c r="K24" s="52">
        <v>4</v>
      </c>
      <c r="L24" s="52"/>
      <c r="M24" s="52">
        <v>1</v>
      </c>
      <c r="N24" s="52"/>
      <c r="O24" s="52">
        <v>2</v>
      </c>
      <c r="P24" s="52">
        <v>0</v>
      </c>
      <c r="Q24" s="52">
        <v>0</v>
      </c>
      <c r="R24" s="52">
        <v>0</v>
      </c>
      <c r="S24" s="52">
        <v>1</v>
      </c>
      <c r="T24" s="52">
        <v>1</v>
      </c>
      <c r="U24" s="52">
        <v>1</v>
      </c>
      <c r="V24" s="52">
        <v>0</v>
      </c>
      <c r="W24" s="52">
        <v>2</v>
      </c>
      <c r="X24" s="52">
        <v>0</v>
      </c>
      <c r="Y24" s="52">
        <v>1</v>
      </c>
      <c r="Z24" s="52">
        <v>0</v>
      </c>
      <c r="AA24" s="52">
        <v>0</v>
      </c>
      <c r="AB24" s="52">
        <v>0</v>
      </c>
      <c r="AC24" s="52">
        <v>2</v>
      </c>
      <c r="AD24" s="52">
        <v>1</v>
      </c>
      <c r="AE24" s="52">
        <v>1</v>
      </c>
      <c r="AF24" s="52">
        <v>0</v>
      </c>
      <c r="AG24" s="52">
        <v>3</v>
      </c>
      <c r="AH24" s="52">
        <v>2</v>
      </c>
      <c r="AI24" s="52">
        <v>6</v>
      </c>
      <c r="AJ24" s="52">
        <v>1</v>
      </c>
      <c r="AK24" s="52">
        <v>4</v>
      </c>
      <c r="AL24" s="52">
        <v>6</v>
      </c>
      <c r="AM24">
        <v>3</v>
      </c>
      <c r="AN24" s="52">
        <v>0</v>
      </c>
      <c r="AO24" s="52">
        <v>0</v>
      </c>
      <c r="AP24" s="52">
        <v>0</v>
      </c>
      <c r="AQ24" s="52">
        <v>0</v>
      </c>
      <c r="AR24" s="52">
        <v>2</v>
      </c>
      <c r="AS24" s="52">
        <v>2</v>
      </c>
      <c r="AT24" s="52">
        <v>0</v>
      </c>
      <c r="AU24" s="52">
        <v>11</v>
      </c>
      <c r="AW24" s="52">
        <v>4</v>
      </c>
      <c r="AX24" s="52">
        <v>0</v>
      </c>
      <c r="AY24" s="52">
        <v>6</v>
      </c>
      <c r="AZ24" s="52">
        <v>2</v>
      </c>
      <c r="BA24" s="52">
        <v>1</v>
      </c>
      <c r="BB24" s="52">
        <v>2</v>
      </c>
      <c r="BC24" s="52">
        <v>0</v>
      </c>
      <c r="BD24" s="52">
        <v>0</v>
      </c>
      <c r="BE24" s="141">
        <v>1</v>
      </c>
      <c r="BF24" s="148">
        <v>1</v>
      </c>
      <c r="BH24" s="162">
        <v>19</v>
      </c>
      <c r="BI24" s="34" t="s">
        <v>79</v>
      </c>
      <c r="BJ24">
        <v>35497</v>
      </c>
      <c r="BL24" s="21">
        <f t="shared" si="1"/>
        <v>76.415094339622641</v>
      </c>
      <c r="BM24" s="21">
        <f t="shared" si="2"/>
        <v>60.391643131784001</v>
      </c>
      <c r="BO24">
        <v>108</v>
      </c>
      <c r="BP24" s="21">
        <f t="shared" si="8"/>
        <v>122.08695652173914</v>
      </c>
      <c r="BQ24" s="21">
        <f t="shared" si="9"/>
        <v>87.75</v>
      </c>
      <c r="BS24">
        <v>15</v>
      </c>
      <c r="BT24" s="34" t="s">
        <v>97</v>
      </c>
      <c r="BU24" s="55">
        <v>2</v>
      </c>
      <c r="BV24" s="45">
        <f t="shared" si="3"/>
        <v>1</v>
      </c>
      <c r="BW24" s="45">
        <f t="shared" si="4"/>
        <v>2.1666666666666665</v>
      </c>
      <c r="BX24" s="45">
        <f t="shared" si="10"/>
        <v>1.1304347826086956</v>
      </c>
      <c r="BY24" s="45">
        <f t="shared" si="5"/>
        <v>1.8867924528301887</v>
      </c>
      <c r="BZ24" s="45">
        <f t="shared" si="6"/>
        <v>0.22457382013678587</v>
      </c>
      <c r="CD24" s="34" t="s">
        <v>79</v>
      </c>
      <c r="CE24">
        <v>99</v>
      </c>
      <c r="CF24">
        <v>27</v>
      </c>
      <c r="CG24">
        <v>111</v>
      </c>
      <c r="CH24">
        <v>169</v>
      </c>
      <c r="CI24">
        <v>80</v>
      </c>
      <c r="CJ24">
        <v>78</v>
      </c>
      <c r="CK24">
        <v>97</v>
      </c>
      <c r="CL24">
        <v>144</v>
      </c>
      <c r="CM24">
        <v>68</v>
      </c>
      <c r="CN24">
        <v>115</v>
      </c>
      <c r="CO24">
        <v>65</v>
      </c>
      <c r="CP24">
        <v>124</v>
      </c>
      <c r="CQ24">
        <v>86</v>
      </c>
      <c r="CR24">
        <v>176</v>
      </c>
      <c r="CS24">
        <v>92</v>
      </c>
      <c r="CT24">
        <v>89</v>
      </c>
      <c r="CU24">
        <v>108</v>
      </c>
      <c r="CV24">
        <f t="shared" si="7"/>
        <v>81</v>
      </c>
      <c r="CX24">
        <f t="shared" si="11"/>
        <v>1809</v>
      </c>
      <c r="CZ24" s="34" t="s">
        <v>92</v>
      </c>
      <c r="DA24">
        <v>161</v>
      </c>
      <c r="DB24">
        <v>15</v>
      </c>
    </row>
    <row r="25" spans="1:106" ht="15" x14ac:dyDescent="0.2">
      <c r="A25" s="34" t="s">
        <v>100</v>
      </c>
      <c r="B25" s="114">
        <f t="shared" si="0"/>
        <v>0</v>
      </c>
      <c r="F25" s="136"/>
      <c r="G25" s="137">
        <v>0</v>
      </c>
      <c r="H25">
        <v>0</v>
      </c>
      <c r="I25" s="52">
        <v>0</v>
      </c>
      <c r="J25" s="52">
        <v>0</v>
      </c>
      <c r="K25" s="52">
        <v>0</v>
      </c>
      <c r="L25" s="52"/>
      <c r="M25" s="52">
        <v>0</v>
      </c>
      <c r="N25" s="52"/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>
        <v>0</v>
      </c>
      <c r="AN25" s="52">
        <v>0</v>
      </c>
      <c r="AO25" s="52">
        <v>0</v>
      </c>
      <c r="AP25" s="52">
        <v>0</v>
      </c>
      <c r="AQ25" s="52">
        <v>0</v>
      </c>
      <c r="AR25" s="52">
        <v>0</v>
      </c>
      <c r="AS25" s="52">
        <v>0</v>
      </c>
      <c r="AT25" s="52">
        <v>0</v>
      </c>
      <c r="AU25" s="52">
        <v>0</v>
      </c>
      <c r="AW25" s="52">
        <v>0</v>
      </c>
      <c r="AX25" s="52">
        <v>0</v>
      </c>
      <c r="AY25" s="52">
        <v>0</v>
      </c>
      <c r="AZ25" s="52">
        <v>0</v>
      </c>
      <c r="BA25" s="52">
        <v>0</v>
      </c>
      <c r="BB25" s="52">
        <v>0</v>
      </c>
      <c r="BC25" s="52">
        <v>0</v>
      </c>
      <c r="BD25" s="52">
        <v>0</v>
      </c>
      <c r="BE25" s="141">
        <v>0</v>
      </c>
      <c r="BF25" s="148">
        <v>0</v>
      </c>
      <c r="BH25" s="162">
        <v>20</v>
      </c>
      <c r="BI25" s="34" t="s">
        <v>100</v>
      </c>
      <c r="BJ25">
        <v>1950</v>
      </c>
      <c r="BL25" s="21">
        <f t="shared" si="1"/>
        <v>0</v>
      </c>
      <c r="BM25" s="21">
        <f t="shared" si="2"/>
        <v>3.3175677974752462</v>
      </c>
      <c r="BO25">
        <v>5</v>
      </c>
      <c r="BP25" s="21">
        <f t="shared" si="8"/>
        <v>5.6521739130434785</v>
      </c>
      <c r="BQ25" s="21">
        <f t="shared" si="9"/>
        <v>0</v>
      </c>
      <c r="BS25">
        <v>16</v>
      </c>
      <c r="BT25" s="34" t="s">
        <v>91</v>
      </c>
      <c r="BU25" s="55">
        <v>1</v>
      </c>
      <c r="BV25" s="45">
        <f t="shared" si="3"/>
        <v>16</v>
      </c>
      <c r="BW25" s="45">
        <f t="shared" si="4"/>
        <v>1.0833333333333333</v>
      </c>
      <c r="BX25" s="45">
        <f t="shared" si="10"/>
        <v>18.086956521739129</v>
      </c>
      <c r="BY25" s="45">
        <f t="shared" si="5"/>
        <v>0.94339622641509435</v>
      </c>
      <c r="BZ25" s="45">
        <f t="shared" si="6"/>
        <v>17.729422573071556</v>
      </c>
      <c r="CD25" s="34" t="s">
        <v>100</v>
      </c>
      <c r="CE25">
        <v>0</v>
      </c>
      <c r="CF25">
        <v>0</v>
      </c>
      <c r="CG25">
        <v>3</v>
      </c>
      <c r="CH25">
        <v>5</v>
      </c>
      <c r="CI25">
        <v>9</v>
      </c>
      <c r="CJ25">
        <v>1</v>
      </c>
      <c r="CK25">
        <v>3</v>
      </c>
      <c r="CL25">
        <v>1</v>
      </c>
      <c r="CM25">
        <v>0</v>
      </c>
      <c r="CN25">
        <v>0</v>
      </c>
      <c r="CO25">
        <v>2</v>
      </c>
      <c r="CP25">
        <v>2</v>
      </c>
      <c r="CQ25">
        <v>16</v>
      </c>
      <c r="CR25">
        <v>7</v>
      </c>
      <c r="CS25">
        <v>1</v>
      </c>
      <c r="CT25">
        <v>2</v>
      </c>
      <c r="CU25">
        <v>5</v>
      </c>
      <c r="CV25">
        <f t="shared" si="7"/>
        <v>0</v>
      </c>
      <c r="CX25">
        <f t="shared" si="11"/>
        <v>57</v>
      </c>
      <c r="CZ25" s="34" t="s">
        <v>99</v>
      </c>
      <c r="DA25">
        <v>160</v>
      </c>
      <c r="DB25">
        <v>16</v>
      </c>
    </row>
    <row r="26" spans="1:106" ht="15" x14ac:dyDescent="0.2">
      <c r="A26" s="34" t="s">
        <v>96</v>
      </c>
      <c r="B26" s="114">
        <f t="shared" si="0"/>
        <v>0</v>
      </c>
      <c r="F26" s="136"/>
      <c r="G26" s="137">
        <v>0</v>
      </c>
      <c r="H26">
        <v>0</v>
      </c>
      <c r="I26" s="52">
        <v>0</v>
      </c>
      <c r="J26" s="52">
        <v>0</v>
      </c>
      <c r="K26" s="52">
        <v>0</v>
      </c>
      <c r="L26" s="52"/>
      <c r="M26" s="52">
        <v>0</v>
      </c>
      <c r="N26" s="52"/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>
        <v>0</v>
      </c>
      <c r="AN26" s="52">
        <v>0</v>
      </c>
      <c r="AO26" s="52">
        <v>0</v>
      </c>
      <c r="AP26" s="52">
        <v>0</v>
      </c>
      <c r="AQ26" s="52">
        <v>0</v>
      </c>
      <c r="AR26" s="52">
        <v>0</v>
      </c>
      <c r="AS26" s="52">
        <v>0</v>
      </c>
      <c r="AT26" s="52">
        <v>0</v>
      </c>
      <c r="AU26" s="52">
        <v>0</v>
      </c>
      <c r="AW26" s="52">
        <v>0</v>
      </c>
      <c r="AX26" s="52">
        <v>0</v>
      </c>
      <c r="AY26" s="52">
        <v>0</v>
      </c>
      <c r="AZ26" s="52">
        <v>0</v>
      </c>
      <c r="BA26" s="52">
        <v>0</v>
      </c>
      <c r="BB26" s="52">
        <v>0</v>
      </c>
      <c r="BC26" s="52">
        <v>0</v>
      </c>
      <c r="BD26" s="52">
        <v>0</v>
      </c>
      <c r="BE26" s="141">
        <v>0</v>
      </c>
      <c r="BF26" s="148">
        <v>0</v>
      </c>
      <c r="BH26" s="162">
        <v>21</v>
      </c>
      <c r="BI26" s="34" t="s">
        <v>96</v>
      </c>
      <c r="BJ26">
        <v>1543</v>
      </c>
      <c r="BL26" s="21">
        <f t="shared" si="1"/>
        <v>0</v>
      </c>
      <c r="BM26" s="21">
        <f t="shared" si="2"/>
        <v>2.6251318520534896</v>
      </c>
      <c r="BO26">
        <v>1</v>
      </c>
      <c r="BP26" s="21">
        <f t="shared" si="8"/>
        <v>1.1304347826086956</v>
      </c>
      <c r="BQ26" s="21">
        <f t="shared" si="9"/>
        <v>0</v>
      </c>
      <c r="BS26">
        <v>17</v>
      </c>
      <c r="BT26" s="34" t="s">
        <v>87</v>
      </c>
      <c r="BU26" s="5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D26" s="34" t="s">
        <v>96</v>
      </c>
      <c r="CE26">
        <v>1</v>
      </c>
      <c r="CF26">
        <v>0</v>
      </c>
      <c r="CG26">
        <v>0</v>
      </c>
      <c r="CH26">
        <v>1</v>
      </c>
      <c r="CI26">
        <v>2</v>
      </c>
      <c r="CJ26">
        <v>2</v>
      </c>
      <c r="CK26">
        <v>5</v>
      </c>
      <c r="CL26">
        <v>7</v>
      </c>
      <c r="CM26">
        <v>0</v>
      </c>
      <c r="CN26">
        <v>2</v>
      </c>
      <c r="CO26">
        <v>1</v>
      </c>
      <c r="CP26">
        <v>0</v>
      </c>
      <c r="CQ26">
        <v>0</v>
      </c>
      <c r="CR26">
        <v>1</v>
      </c>
      <c r="CS26">
        <v>0</v>
      </c>
      <c r="CT26">
        <v>0</v>
      </c>
      <c r="CU26">
        <v>1</v>
      </c>
      <c r="CV26">
        <f t="shared" si="7"/>
        <v>0</v>
      </c>
      <c r="CX26">
        <f t="shared" si="11"/>
        <v>23</v>
      </c>
      <c r="CZ26" s="34" t="s">
        <v>89</v>
      </c>
      <c r="DA26">
        <v>158</v>
      </c>
      <c r="DB26">
        <v>17</v>
      </c>
    </row>
    <row r="27" spans="1:106" ht="15" x14ac:dyDescent="0.2">
      <c r="A27" s="34" t="s">
        <v>95</v>
      </c>
      <c r="B27" s="114">
        <f t="shared" si="0"/>
        <v>0</v>
      </c>
      <c r="F27" s="136"/>
      <c r="G27" s="137">
        <v>0</v>
      </c>
      <c r="H27">
        <v>0</v>
      </c>
      <c r="I27" s="52">
        <v>0</v>
      </c>
      <c r="J27" s="52">
        <v>0</v>
      </c>
      <c r="K27" s="52">
        <v>0</v>
      </c>
      <c r="L27" s="52"/>
      <c r="M27" s="52">
        <v>0</v>
      </c>
      <c r="N27" s="52"/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>
        <v>0</v>
      </c>
      <c r="AN27" s="52">
        <v>0</v>
      </c>
      <c r="AO27" s="52">
        <v>0</v>
      </c>
      <c r="AP27" s="52">
        <v>0</v>
      </c>
      <c r="AQ27" s="52">
        <v>0</v>
      </c>
      <c r="AR27" s="52">
        <v>0</v>
      </c>
      <c r="AS27" s="52">
        <v>0</v>
      </c>
      <c r="AT27" s="52">
        <v>0</v>
      </c>
      <c r="AU27" s="52">
        <v>0</v>
      </c>
      <c r="AW27" s="52">
        <v>0</v>
      </c>
      <c r="AX27" s="52">
        <v>0</v>
      </c>
      <c r="AY27" s="52">
        <v>0</v>
      </c>
      <c r="AZ27" s="52">
        <v>0</v>
      </c>
      <c r="BA27" s="52">
        <v>0</v>
      </c>
      <c r="BB27" s="52">
        <v>0</v>
      </c>
      <c r="BC27" s="52">
        <v>0</v>
      </c>
      <c r="BD27" s="52">
        <v>0</v>
      </c>
      <c r="BE27" s="141">
        <v>0</v>
      </c>
      <c r="BF27" s="148">
        <v>0</v>
      </c>
      <c r="BH27" s="162">
        <v>22</v>
      </c>
      <c r="BI27" s="34" t="s">
        <v>95</v>
      </c>
      <c r="BJ27">
        <v>5705</v>
      </c>
      <c r="BL27" s="21">
        <f t="shared" si="1"/>
        <v>0</v>
      </c>
      <c r="BM27" s="21">
        <f t="shared" si="2"/>
        <v>9.7060124536391168</v>
      </c>
      <c r="BO27">
        <v>22</v>
      </c>
      <c r="BP27" s="21">
        <f t="shared" si="8"/>
        <v>24.869565217391305</v>
      </c>
      <c r="BQ27" s="21">
        <f t="shared" si="9"/>
        <v>0</v>
      </c>
      <c r="BS27">
        <v>18</v>
      </c>
      <c r="BT27" s="34" t="s">
        <v>102</v>
      </c>
      <c r="BU27" s="55">
        <v>0</v>
      </c>
      <c r="BV27" s="45">
        <f t="shared" si="3"/>
        <v>3</v>
      </c>
      <c r="BW27" s="45">
        <f t="shared" si="4"/>
        <v>0</v>
      </c>
      <c r="BX27" s="45">
        <f t="shared" si="10"/>
        <v>3.3913043478260869</v>
      </c>
      <c r="BY27" s="45">
        <f t="shared" si="5"/>
        <v>0</v>
      </c>
      <c r="BZ27" s="45">
        <f t="shared" si="6"/>
        <v>46.328558304127391</v>
      </c>
      <c r="CD27" s="34" t="s">
        <v>95</v>
      </c>
      <c r="CE27">
        <v>16</v>
      </c>
      <c r="CF27">
        <v>3</v>
      </c>
      <c r="CG27">
        <v>21</v>
      </c>
      <c r="CH27">
        <v>36</v>
      </c>
      <c r="CI27">
        <v>13</v>
      </c>
      <c r="CJ27">
        <v>14</v>
      </c>
      <c r="CK27">
        <v>25</v>
      </c>
      <c r="CL27">
        <v>8</v>
      </c>
      <c r="CM27">
        <v>4</v>
      </c>
      <c r="CN27">
        <v>25</v>
      </c>
      <c r="CO27">
        <v>29</v>
      </c>
      <c r="CP27">
        <v>13</v>
      </c>
      <c r="CQ27">
        <v>1</v>
      </c>
      <c r="CR27">
        <v>41</v>
      </c>
      <c r="CS27">
        <v>17</v>
      </c>
      <c r="CT27">
        <v>4</v>
      </c>
      <c r="CU27">
        <v>22</v>
      </c>
      <c r="CV27">
        <f t="shared" si="7"/>
        <v>0</v>
      </c>
      <c r="CX27">
        <f t="shared" si="11"/>
        <v>292</v>
      </c>
      <c r="CZ27" s="34" t="s">
        <v>80</v>
      </c>
      <c r="DA27">
        <v>120</v>
      </c>
      <c r="DB27">
        <v>18</v>
      </c>
    </row>
    <row r="28" spans="1:106" ht="15" x14ac:dyDescent="0.2">
      <c r="A28" s="34" t="s">
        <v>97</v>
      </c>
      <c r="B28" s="114">
        <f t="shared" si="0"/>
        <v>2</v>
      </c>
      <c r="F28" s="136"/>
      <c r="G28" s="137">
        <v>0</v>
      </c>
      <c r="H28">
        <v>0</v>
      </c>
      <c r="I28" s="52">
        <v>0</v>
      </c>
      <c r="J28" s="52">
        <v>0</v>
      </c>
      <c r="K28" s="52">
        <v>0</v>
      </c>
      <c r="L28" s="52"/>
      <c r="M28" s="52">
        <v>0</v>
      </c>
      <c r="N28" s="52"/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1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>
        <v>0</v>
      </c>
      <c r="AN28" s="52">
        <v>0</v>
      </c>
      <c r="AO28" s="52">
        <v>0</v>
      </c>
      <c r="AP28" s="52">
        <v>0</v>
      </c>
      <c r="AQ28" s="52">
        <v>0</v>
      </c>
      <c r="AR28" s="52">
        <v>0</v>
      </c>
      <c r="AS28" s="52">
        <v>0</v>
      </c>
      <c r="AT28" s="52">
        <v>0</v>
      </c>
      <c r="AU28" s="52">
        <v>0</v>
      </c>
      <c r="AW28" s="52">
        <v>0</v>
      </c>
      <c r="AX28" s="52">
        <v>0</v>
      </c>
      <c r="AY28" s="52">
        <v>0</v>
      </c>
      <c r="AZ28" s="52">
        <v>0</v>
      </c>
      <c r="BA28" s="52">
        <v>0</v>
      </c>
      <c r="BB28" s="52">
        <v>0</v>
      </c>
      <c r="BC28" s="52">
        <v>1</v>
      </c>
      <c r="BD28" s="52">
        <v>0</v>
      </c>
      <c r="BE28" s="141">
        <v>0</v>
      </c>
      <c r="BF28" s="148">
        <v>0</v>
      </c>
      <c r="BH28" s="162">
        <v>23</v>
      </c>
      <c r="BI28" s="34" t="s">
        <v>97</v>
      </c>
      <c r="BJ28">
        <v>132</v>
      </c>
      <c r="BL28" s="21">
        <f t="shared" si="1"/>
        <v>1.8867924528301887</v>
      </c>
      <c r="BM28" s="21">
        <f t="shared" si="2"/>
        <v>0.22457382013678587</v>
      </c>
      <c r="BO28">
        <v>1</v>
      </c>
      <c r="BP28" s="21">
        <f t="shared" si="8"/>
        <v>1.1304347826086956</v>
      </c>
      <c r="BQ28" s="21">
        <f t="shared" si="9"/>
        <v>2.1666666666666665</v>
      </c>
      <c r="BS28">
        <v>19</v>
      </c>
      <c r="BT28" s="34" t="s">
        <v>98</v>
      </c>
      <c r="BU28" s="55">
        <v>0</v>
      </c>
      <c r="BV28" s="45">
        <f t="shared" si="3"/>
        <v>1</v>
      </c>
      <c r="BW28" s="45">
        <f t="shared" si="4"/>
        <v>0</v>
      </c>
      <c r="BX28" s="45">
        <f t="shared" si="10"/>
        <v>1.1304347826086956</v>
      </c>
      <c r="BY28" s="45">
        <f t="shared" si="5"/>
        <v>0</v>
      </c>
      <c r="BZ28" s="45">
        <f t="shared" si="6"/>
        <v>13.90145972983089</v>
      </c>
      <c r="CD28" s="34" t="s">
        <v>97</v>
      </c>
      <c r="CE28">
        <v>2</v>
      </c>
      <c r="CF28">
        <v>5</v>
      </c>
      <c r="CG28">
        <v>5</v>
      </c>
      <c r="CH28">
        <v>3</v>
      </c>
      <c r="CI28">
        <v>2</v>
      </c>
      <c r="CJ28">
        <v>2</v>
      </c>
      <c r="CK28">
        <v>2</v>
      </c>
      <c r="CL28">
        <v>0</v>
      </c>
      <c r="CM28">
        <v>0</v>
      </c>
      <c r="CN28">
        <v>0</v>
      </c>
      <c r="CO28">
        <v>0</v>
      </c>
      <c r="CP28">
        <v>3</v>
      </c>
      <c r="CQ28">
        <v>1</v>
      </c>
      <c r="CR28">
        <v>1</v>
      </c>
      <c r="CS28">
        <v>0</v>
      </c>
      <c r="CT28">
        <v>1</v>
      </c>
      <c r="CU28">
        <v>1</v>
      </c>
      <c r="CV28">
        <f t="shared" si="7"/>
        <v>2</v>
      </c>
      <c r="CX28">
        <f t="shared" si="11"/>
        <v>30</v>
      </c>
      <c r="CZ28" s="34" t="s">
        <v>101</v>
      </c>
      <c r="DA28">
        <v>76</v>
      </c>
      <c r="DB28">
        <v>19</v>
      </c>
    </row>
    <row r="29" spans="1:106" ht="15" x14ac:dyDescent="0.2">
      <c r="A29" s="34" t="s">
        <v>89</v>
      </c>
      <c r="B29" s="114">
        <f t="shared" si="0"/>
        <v>0</v>
      </c>
      <c r="F29" s="136"/>
      <c r="G29" s="137">
        <v>0</v>
      </c>
      <c r="H29">
        <v>0</v>
      </c>
      <c r="I29" s="52">
        <v>0</v>
      </c>
      <c r="J29" s="52">
        <v>0</v>
      </c>
      <c r="K29" s="52">
        <v>0</v>
      </c>
      <c r="L29" s="52"/>
      <c r="M29" s="52">
        <v>0</v>
      </c>
      <c r="N29" s="52"/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>
        <v>0</v>
      </c>
      <c r="AN29" s="52">
        <v>0</v>
      </c>
      <c r="AO29" s="52">
        <v>0</v>
      </c>
      <c r="AP29" s="52">
        <v>0</v>
      </c>
      <c r="AQ29" s="52">
        <v>0</v>
      </c>
      <c r="AR29" s="52">
        <v>0</v>
      </c>
      <c r="AS29" s="52">
        <v>0</v>
      </c>
      <c r="AT29" s="52">
        <v>0</v>
      </c>
      <c r="AU29" s="52">
        <v>0</v>
      </c>
      <c r="AW29" s="52">
        <v>0</v>
      </c>
      <c r="AX29" s="52">
        <v>0</v>
      </c>
      <c r="AY29" s="52">
        <v>0</v>
      </c>
      <c r="AZ29" s="52">
        <v>0</v>
      </c>
      <c r="BA29" s="52">
        <v>0</v>
      </c>
      <c r="BB29" s="52">
        <v>0</v>
      </c>
      <c r="BC29" s="52">
        <v>0</v>
      </c>
      <c r="BD29" s="52">
        <v>0</v>
      </c>
      <c r="BE29" s="141">
        <v>0</v>
      </c>
      <c r="BF29" s="148">
        <v>0</v>
      </c>
      <c r="BH29" s="162">
        <v>24</v>
      </c>
      <c r="BI29" s="34" t="s">
        <v>89</v>
      </c>
      <c r="BJ29">
        <v>6447</v>
      </c>
      <c r="BL29" s="21">
        <f t="shared" si="1"/>
        <v>0</v>
      </c>
      <c r="BM29" s="21">
        <f t="shared" si="2"/>
        <v>10.968389533498927</v>
      </c>
      <c r="BO29">
        <v>0</v>
      </c>
      <c r="BP29" s="21">
        <f t="shared" si="8"/>
        <v>0</v>
      </c>
      <c r="BQ29" s="21">
        <f t="shared" si="9"/>
        <v>0</v>
      </c>
      <c r="BS29">
        <v>20</v>
      </c>
      <c r="BT29" s="34" t="s">
        <v>100</v>
      </c>
      <c r="BU29" s="55">
        <v>0</v>
      </c>
      <c r="BV29" s="45">
        <f t="shared" si="3"/>
        <v>5</v>
      </c>
      <c r="BW29" s="45">
        <f t="shared" si="4"/>
        <v>0</v>
      </c>
      <c r="BX29" s="45">
        <f t="shared" si="10"/>
        <v>5.6521739130434785</v>
      </c>
      <c r="BY29" s="45">
        <f t="shared" si="5"/>
        <v>0</v>
      </c>
      <c r="BZ29" s="45">
        <f t="shared" si="6"/>
        <v>3.3175677974752462</v>
      </c>
      <c r="CD29" s="34" t="s">
        <v>89</v>
      </c>
      <c r="CE29">
        <v>3</v>
      </c>
      <c r="CF29">
        <v>1</v>
      </c>
      <c r="CG29">
        <v>13</v>
      </c>
      <c r="CH29">
        <v>15</v>
      </c>
      <c r="CI29">
        <v>8</v>
      </c>
      <c r="CJ29">
        <v>7</v>
      </c>
      <c r="CK29">
        <v>21</v>
      </c>
      <c r="CL29">
        <v>21</v>
      </c>
      <c r="CM29">
        <v>8</v>
      </c>
      <c r="CN29">
        <v>18</v>
      </c>
      <c r="CO29">
        <v>15</v>
      </c>
      <c r="CP29">
        <v>17</v>
      </c>
      <c r="CQ29">
        <v>2</v>
      </c>
      <c r="CR29">
        <v>9</v>
      </c>
      <c r="CS29">
        <v>0</v>
      </c>
      <c r="CT29">
        <v>0</v>
      </c>
      <c r="CU29">
        <v>0</v>
      </c>
      <c r="CV29">
        <f t="shared" si="7"/>
        <v>0</v>
      </c>
      <c r="CX29">
        <f t="shared" si="11"/>
        <v>158</v>
      </c>
      <c r="CZ29" s="34" t="s">
        <v>100</v>
      </c>
      <c r="DA29">
        <v>57</v>
      </c>
      <c r="DB29">
        <v>20</v>
      </c>
    </row>
    <row r="30" spans="1:106" ht="15" x14ac:dyDescent="0.2">
      <c r="A30" s="34" t="s">
        <v>82</v>
      </c>
      <c r="B30" s="114">
        <f t="shared" si="0"/>
        <v>13</v>
      </c>
      <c r="F30" s="136"/>
      <c r="G30" s="137">
        <v>0</v>
      </c>
      <c r="H30">
        <v>0</v>
      </c>
      <c r="I30" s="52">
        <v>0</v>
      </c>
      <c r="J30" s="52">
        <v>0</v>
      </c>
      <c r="K30" s="52">
        <v>0</v>
      </c>
      <c r="L30" s="52"/>
      <c r="M30" s="52">
        <v>0</v>
      </c>
      <c r="N30" s="52"/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2</v>
      </c>
      <c r="AG30" s="52">
        <v>0</v>
      </c>
      <c r="AH30" s="52">
        <v>0</v>
      </c>
      <c r="AI30" s="52">
        <v>1</v>
      </c>
      <c r="AJ30" s="52">
        <v>0</v>
      </c>
      <c r="AK30" s="52">
        <v>0</v>
      </c>
      <c r="AL30" s="52">
        <v>1</v>
      </c>
      <c r="AM30">
        <v>1</v>
      </c>
      <c r="AN30" s="52">
        <v>2</v>
      </c>
      <c r="AO30" s="52">
        <v>3</v>
      </c>
      <c r="AP30" s="52">
        <v>2</v>
      </c>
      <c r="AQ30" s="52">
        <v>0</v>
      </c>
      <c r="AR30" s="52">
        <v>1</v>
      </c>
      <c r="AS30" s="52">
        <v>0</v>
      </c>
      <c r="AT30" s="52">
        <v>0</v>
      </c>
      <c r="AU30" s="52">
        <v>0</v>
      </c>
      <c r="AW30" s="52">
        <v>0</v>
      </c>
      <c r="AX30" s="52">
        <v>0</v>
      </c>
      <c r="AY30" s="52">
        <v>0</v>
      </c>
      <c r="AZ30" s="52">
        <v>0</v>
      </c>
      <c r="BA30" s="52">
        <v>0</v>
      </c>
      <c r="BB30" s="52">
        <v>0</v>
      </c>
      <c r="BC30" s="52">
        <v>0</v>
      </c>
      <c r="BD30" s="52">
        <v>0</v>
      </c>
      <c r="BE30" s="141">
        <v>0</v>
      </c>
      <c r="BF30" s="148">
        <v>0</v>
      </c>
      <c r="BH30" s="162">
        <v>25</v>
      </c>
      <c r="BI30" s="34" t="s">
        <v>82</v>
      </c>
      <c r="BJ30">
        <v>9549</v>
      </c>
      <c r="BL30" s="21">
        <f t="shared" si="1"/>
        <v>12.264150943396226</v>
      </c>
      <c r="BM30" s="21">
        <f t="shared" si="2"/>
        <v>16.245874306713397</v>
      </c>
      <c r="BO30">
        <v>12</v>
      </c>
      <c r="BP30" s="21">
        <f t="shared" si="8"/>
        <v>13.565217391304348</v>
      </c>
      <c r="BQ30" s="21">
        <f t="shared" si="9"/>
        <v>14.083333333333332</v>
      </c>
      <c r="BS30">
        <v>21</v>
      </c>
      <c r="BT30" s="34" t="s">
        <v>96</v>
      </c>
      <c r="BU30" s="55">
        <v>0</v>
      </c>
      <c r="BV30" s="45">
        <f t="shared" si="3"/>
        <v>1</v>
      </c>
      <c r="BW30" s="45">
        <f t="shared" si="4"/>
        <v>0</v>
      </c>
      <c r="BX30" s="45">
        <f t="shared" si="10"/>
        <v>1.1304347826086956</v>
      </c>
      <c r="BY30" s="45">
        <f t="shared" si="5"/>
        <v>0</v>
      </c>
      <c r="BZ30" s="45">
        <f t="shared" si="6"/>
        <v>2.6251318520534896</v>
      </c>
      <c r="CD30" s="34" t="s">
        <v>82</v>
      </c>
      <c r="CE30">
        <v>1</v>
      </c>
      <c r="CF30">
        <v>1</v>
      </c>
      <c r="CG30">
        <v>11</v>
      </c>
      <c r="CH30">
        <v>22</v>
      </c>
      <c r="CI30">
        <v>13</v>
      </c>
      <c r="CJ30">
        <v>3</v>
      </c>
      <c r="CK30">
        <v>16</v>
      </c>
      <c r="CL30">
        <v>23</v>
      </c>
      <c r="CM30">
        <v>32</v>
      </c>
      <c r="CN30">
        <v>3</v>
      </c>
      <c r="CO30">
        <v>3</v>
      </c>
      <c r="CP30">
        <v>2</v>
      </c>
      <c r="CQ30">
        <v>5</v>
      </c>
      <c r="CR30">
        <v>6</v>
      </c>
      <c r="CS30">
        <v>8</v>
      </c>
      <c r="CT30">
        <v>3</v>
      </c>
      <c r="CU30">
        <v>12</v>
      </c>
      <c r="CV30">
        <f t="shared" si="7"/>
        <v>13</v>
      </c>
      <c r="CX30">
        <f t="shared" si="11"/>
        <v>177</v>
      </c>
      <c r="CZ30" s="34" t="s">
        <v>104</v>
      </c>
      <c r="DA30">
        <v>42</v>
      </c>
      <c r="DB30">
        <v>21</v>
      </c>
    </row>
    <row r="31" spans="1:106" ht="15" x14ac:dyDescent="0.2">
      <c r="A31" s="34" t="s">
        <v>83</v>
      </c>
      <c r="B31" s="114">
        <f t="shared" si="0"/>
        <v>11</v>
      </c>
      <c r="F31" s="136"/>
      <c r="G31" s="137">
        <v>2</v>
      </c>
      <c r="H31">
        <v>1</v>
      </c>
      <c r="I31" s="52">
        <v>3</v>
      </c>
      <c r="J31" s="52">
        <v>2</v>
      </c>
      <c r="K31" s="52">
        <v>0</v>
      </c>
      <c r="L31" s="52"/>
      <c r="M31" s="52">
        <v>1</v>
      </c>
      <c r="N31" s="52"/>
      <c r="O31" s="52">
        <v>1</v>
      </c>
      <c r="P31" s="52">
        <v>1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>
        <v>0</v>
      </c>
      <c r="AN31" s="52">
        <v>0</v>
      </c>
      <c r="AO31" s="52">
        <v>0</v>
      </c>
      <c r="AP31" s="52">
        <v>0</v>
      </c>
      <c r="AQ31" s="52">
        <v>0</v>
      </c>
      <c r="AR31" s="52">
        <v>0</v>
      </c>
      <c r="AS31" s="52">
        <v>0</v>
      </c>
      <c r="AT31" s="52">
        <v>0</v>
      </c>
      <c r="AU31" s="52">
        <v>0</v>
      </c>
      <c r="AW31" s="52">
        <v>0</v>
      </c>
      <c r="AX31" s="52">
        <v>0</v>
      </c>
      <c r="AY31" s="52">
        <v>0</v>
      </c>
      <c r="AZ31" s="52">
        <v>0</v>
      </c>
      <c r="BA31" s="52">
        <v>0</v>
      </c>
      <c r="BB31" s="52">
        <v>0</v>
      </c>
      <c r="BC31" s="52">
        <v>0</v>
      </c>
      <c r="BD31" s="52">
        <v>0</v>
      </c>
      <c r="BE31" s="141">
        <v>0</v>
      </c>
      <c r="BF31" s="148">
        <v>0</v>
      </c>
      <c r="BH31" s="162">
        <v>26</v>
      </c>
      <c r="BI31" s="34" t="s">
        <v>83</v>
      </c>
      <c r="BJ31">
        <v>2927</v>
      </c>
      <c r="BL31" s="21">
        <f t="shared" si="1"/>
        <v>10.377358490566039</v>
      </c>
      <c r="BM31" s="21">
        <f t="shared" si="2"/>
        <v>4.9797543298513052</v>
      </c>
      <c r="BO31">
        <v>27</v>
      </c>
      <c r="BP31" s="21">
        <f t="shared" si="8"/>
        <v>30.521739130434785</v>
      </c>
      <c r="BQ31" s="21">
        <f t="shared" si="9"/>
        <v>11.916666666666666</v>
      </c>
      <c r="BS31">
        <v>22</v>
      </c>
      <c r="BT31" s="34" t="s">
        <v>95</v>
      </c>
      <c r="BU31" s="55">
        <v>0</v>
      </c>
      <c r="BV31" s="45">
        <f t="shared" si="3"/>
        <v>22</v>
      </c>
      <c r="BW31" s="45">
        <f t="shared" si="4"/>
        <v>0</v>
      </c>
      <c r="BX31" s="45">
        <f t="shared" si="10"/>
        <v>24.869565217391305</v>
      </c>
      <c r="BY31" s="45">
        <f t="shared" si="5"/>
        <v>0</v>
      </c>
      <c r="BZ31" s="45">
        <f t="shared" si="6"/>
        <v>9.7060124536391168</v>
      </c>
      <c r="CD31" s="34" t="s">
        <v>83</v>
      </c>
      <c r="CE31">
        <v>5</v>
      </c>
      <c r="CF31">
        <v>1</v>
      </c>
      <c r="CG31">
        <v>27</v>
      </c>
      <c r="CH31">
        <v>39</v>
      </c>
      <c r="CI31">
        <v>40</v>
      </c>
      <c r="CJ31">
        <v>27</v>
      </c>
      <c r="CK31">
        <v>16</v>
      </c>
      <c r="CL31">
        <v>26</v>
      </c>
      <c r="CM31">
        <v>28</v>
      </c>
      <c r="CN31">
        <v>13</v>
      </c>
      <c r="CO31">
        <v>15</v>
      </c>
      <c r="CP31">
        <v>12</v>
      </c>
      <c r="CQ31">
        <v>23</v>
      </c>
      <c r="CR31">
        <v>47</v>
      </c>
      <c r="CS31">
        <v>37</v>
      </c>
      <c r="CT31">
        <v>37</v>
      </c>
      <c r="CU31">
        <v>27</v>
      </c>
      <c r="CV31">
        <f t="shared" si="7"/>
        <v>11</v>
      </c>
      <c r="CX31">
        <f t="shared" si="11"/>
        <v>431</v>
      </c>
      <c r="CZ31" s="34" t="s">
        <v>97</v>
      </c>
      <c r="DA31">
        <v>30</v>
      </c>
      <c r="DB31">
        <v>22</v>
      </c>
    </row>
    <row r="32" spans="1:106" ht="15" x14ac:dyDescent="0.2">
      <c r="A32" s="34" t="s">
        <v>223</v>
      </c>
      <c r="B32" s="114">
        <f t="shared" si="0"/>
        <v>0</v>
      </c>
      <c r="F32" s="136"/>
      <c r="G32" s="137">
        <v>0</v>
      </c>
      <c r="H32">
        <v>0</v>
      </c>
      <c r="I32" s="52">
        <v>0</v>
      </c>
      <c r="J32" s="52">
        <v>0</v>
      </c>
      <c r="K32" s="52">
        <v>0</v>
      </c>
      <c r="L32" s="52"/>
      <c r="M32" s="52">
        <v>0</v>
      </c>
      <c r="N32" s="52"/>
      <c r="O32" s="52">
        <v>0</v>
      </c>
      <c r="P32" s="52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  <c r="AG32" s="52">
        <v>0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>
        <v>0</v>
      </c>
      <c r="AN32" s="52">
        <v>0</v>
      </c>
      <c r="AO32" s="52">
        <v>0</v>
      </c>
      <c r="AP32" s="52">
        <v>0</v>
      </c>
      <c r="AQ32" s="52">
        <v>0</v>
      </c>
      <c r="AR32" s="52">
        <v>0</v>
      </c>
      <c r="AS32" s="52">
        <v>0</v>
      </c>
      <c r="AT32" s="52">
        <v>0</v>
      </c>
      <c r="AU32" s="52">
        <v>0</v>
      </c>
      <c r="AW32" s="52">
        <v>0</v>
      </c>
      <c r="AX32" s="52">
        <v>0</v>
      </c>
      <c r="AY32" s="52">
        <v>0</v>
      </c>
      <c r="AZ32" s="52">
        <v>0</v>
      </c>
      <c r="BA32" s="52">
        <v>0</v>
      </c>
      <c r="BB32" s="52">
        <v>0</v>
      </c>
      <c r="BC32" s="52">
        <v>0</v>
      </c>
      <c r="BD32" s="52">
        <v>0</v>
      </c>
      <c r="BE32" s="141">
        <v>0</v>
      </c>
      <c r="BF32" s="148">
        <v>0</v>
      </c>
      <c r="BH32" s="162">
        <v>27</v>
      </c>
      <c r="BI32" s="34" t="s">
        <v>223</v>
      </c>
      <c r="BJ32">
        <v>102</v>
      </c>
      <c r="BL32" s="21">
        <f t="shared" si="1"/>
        <v>0</v>
      </c>
      <c r="BM32" s="21">
        <f t="shared" si="2"/>
        <v>0.17353431556024362</v>
      </c>
      <c r="BO32">
        <v>1</v>
      </c>
      <c r="BP32" s="21">
        <v>0</v>
      </c>
      <c r="BQ32" s="21">
        <v>0</v>
      </c>
      <c r="BS32">
        <v>23</v>
      </c>
      <c r="BT32" s="34" t="s">
        <v>89</v>
      </c>
      <c r="BU32" s="55">
        <v>0</v>
      </c>
      <c r="BV32" s="45">
        <f t="shared" si="3"/>
        <v>0</v>
      </c>
      <c r="BW32" s="45">
        <f t="shared" si="4"/>
        <v>0</v>
      </c>
      <c r="BX32" s="45">
        <f t="shared" si="10"/>
        <v>0</v>
      </c>
      <c r="BY32" s="45">
        <f t="shared" si="5"/>
        <v>0</v>
      </c>
      <c r="BZ32" s="45">
        <f t="shared" si="6"/>
        <v>10.968389533498927</v>
      </c>
      <c r="CD32" s="34" t="s">
        <v>223</v>
      </c>
      <c r="CU32">
        <v>1</v>
      </c>
      <c r="CV32">
        <f t="shared" si="7"/>
        <v>0</v>
      </c>
      <c r="CX32">
        <f t="shared" si="11"/>
        <v>1</v>
      </c>
      <c r="CZ32" s="34" t="s">
        <v>174</v>
      </c>
      <c r="DA32">
        <v>29</v>
      </c>
      <c r="DB32">
        <v>23</v>
      </c>
    </row>
    <row r="33" spans="1:106" ht="15" x14ac:dyDescent="0.2">
      <c r="A33" s="34" t="s">
        <v>92</v>
      </c>
      <c r="B33" s="114">
        <f t="shared" si="0"/>
        <v>0</v>
      </c>
      <c r="F33" s="136"/>
      <c r="G33" s="137">
        <v>0</v>
      </c>
      <c r="H33">
        <v>0</v>
      </c>
      <c r="I33" s="52">
        <v>0</v>
      </c>
      <c r="J33" s="52">
        <v>0</v>
      </c>
      <c r="K33" s="52">
        <v>0</v>
      </c>
      <c r="L33" s="52"/>
      <c r="M33" s="52">
        <v>0</v>
      </c>
      <c r="N33" s="52"/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>
        <v>0</v>
      </c>
      <c r="AN33" s="52">
        <v>0</v>
      </c>
      <c r="AO33" s="52">
        <v>0</v>
      </c>
      <c r="AP33" s="52">
        <v>0</v>
      </c>
      <c r="AQ33" s="52">
        <v>0</v>
      </c>
      <c r="AR33" s="52">
        <v>0</v>
      </c>
      <c r="AS33" s="52">
        <v>0</v>
      </c>
      <c r="AT33" s="52">
        <v>0</v>
      </c>
      <c r="AU33" s="52">
        <v>0</v>
      </c>
      <c r="AW33" s="52">
        <v>0</v>
      </c>
      <c r="AX33" s="52">
        <v>0</v>
      </c>
      <c r="AY33" s="52">
        <v>0</v>
      </c>
      <c r="AZ33" s="52">
        <v>0</v>
      </c>
      <c r="BA33" s="52">
        <v>0</v>
      </c>
      <c r="BB33" s="52">
        <v>0</v>
      </c>
      <c r="BC33" s="52">
        <v>0</v>
      </c>
      <c r="BD33" s="52">
        <v>0</v>
      </c>
      <c r="BE33" s="141">
        <v>0</v>
      </c>
      <c r="BF33" s="148">
        <v>0</v>
      </c>
      <c r="BH33" s="162">
        <v>28</v>
      </c>
      <c r="BI33" s="34" t="s">
        <v>92</v>
      </c>
      <c r="BL33" s="21">
        <f t="shared" si="1"/>
        <v>0</v>
      </c>
      <c r="BM33" s="21">
        <f t="shared" ref="BM33:BM47" si="12">BJ33/MAX($BJ$10:$BJ$47)*100</f>
        <v>0</v>
      </c>
      <c r="BO33">
        <v>3</v>
      </c>
      <c r="BP33" s="21">
        <f t="shared" si="8"/>
        <v>3.3913043478260869</v>
      </c>
      <c r="BQ33" s="21">
        <f t="shared" ref="BQ33:BQ47" si="13">B33/B$2*$BQ$4</f>
        <v>0</v>
      </c>
      <c r="BS33">
        <v>24</v>
      </c>
      <c r="BT33" s="34" t="s">
        <v>223</v>
      </c>
      <c r="BU33" s="55">
        <v>0</v>
      </c>
      <c r="BV33" s="45">
        <f t="shared" ref="BV33:BV47" si="14">VLOOKUP($BT33,$BI$10:$BQ$47,7,FALSE)</f>
        <v>1</v>
      </c>
      <c r="BW33" s="45">
        <f t="shared" ref="BW33:BW47" si="15">VLOOKUP($BT33,$BI$10:$BQ$47,9,FALSE)</f>
        <v>0</v>
      </c>
      <c r="BX33" s="45">
        <f t="shared" ref="BX33:BX47" si="16">VLOOKUP($BT33,$BI$10:$BQ$48,8,FALSE)</f>
        <v>0</v>
      </c>
      <c r="BY33" s="45">
        <f t="shared" ref="BY33:BY47" si="17">VLOOKUP($BT33,$BI$10:$BQ$47,4,FALSE)</f>
        <v>0</v>
      </c>
      <c r="BZ33" s="45">
        <f t="shared" ref="BZ33:BZ47" si="18">VLOOKUP($BT33,$BI$10:$BQ$47,5,FALSE)</f>
        <v>0.17353431556024362</v>
      </c>
      <c r="CD33" s="34" t="s">
        <v>92</v>
      </c>
      <c r="CE33">
        <v>17</v>
      </c>
      <c r="CF33">
        <v>1</v>
      </c>
      <c r="CG33">
        <v>9</v>
      </c>
      <c r="CH33">
        <v>49</v>
      </c>
      <c r="CI33">
        <v>16</v>
      </c>
      <c r="CJ33">
        <v>16</v>
      </c>
      <c r="CK33">
        <v>5</v>
      </c>
      <c r="CL33">
        <v>6</v>
      </c>
      <c r="CM33">
        <v>6</v>
      </c>
      <c r="CN33">
        <v>5</v>
      </c>
      <c r="CO33">
        <v>6</v>
      </c>
      <c r="CP33">
        <v>4</v>
      </c>
      <c r="CQ33">
        <v>0</v>
      </c>
      <c r="CR33">
        <v>5</v>
      </c>
      <c r="CS33">
        <v>3</v>
      </c>
      <c r="CT33">
        <v>10</v>
      </c>
      <c r="CU33">
        <v>3</v>
      </c>
      <c r="CV33">
        <f t="shared" si="7"/>
        <v>0</v>
      </c>
      <c r="CX33">
        <f t="shared" si="11"/>
        <v>161</v>
      </c>
      <c r="CZ33" s="34" t="s">
        <v>98</v>
      </c>
      <c r="DA33">
        <v>26</v>
      </c>
      <c r="DB33">
        <v>24</v>
      </c>
    </row>
    <row r="34" spans="1:106" ht="15" x14ac:dyDescent="0.2">
      <c r="A34" s="34" t="s">
        <v>94</v>
      </c>
      <c r="B34" s="114">
        <f t="shared" si="0"/>
        <v>0</v>
      </c>
      <c r="F34" s="136"/>
      <c r="G34" s="137">
        <v>0</v>
      </c>
      <c r="H34">
        <v>0</v>
      </c>
      <c r="I34" s="52">
        <v>0</v>
      </c>
      <c r="J34" s="52">
        <v>0</v>
      </c>
      <c r="K34" s="52">
        <v>0</v>
      </c>
      <c r="L34" s="52"/>
      <c r="M34" s="52">
        <v>0</v>
      </c>
      <c r="N34" s="52"/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>
        <v>0</v>
      </c>
      <c r="AN34" s="52">
        <v>0</v>
      </c>
      <c r="AO34" s="52">
        <v>0</v>
      </c>
      <c r="AP34" s="52">
        <v>0</v>
      </c>
      <c r="AQ34" s="52">
        <v>0</v>
      </c>
      <c r="AR34" s="52">
        <v>0</v>
      </c>
      <c r="AS34" s="52">
        <v>0</v>
      </c>
      <c r="AT34" s="52">
        <v>0</v>
      </c>
      <c r="AU34" s="52">
        <v>0</v>
      </c>
      <c r="AW34" s="52">
        <v>0</v>
      </c>
      <c r="AX34" s="52">
        <v>0</v>
      </c>
      <c r="AY34" s="52">
        <v>0</v>
      </c>
      <c r="AZ34" s="52">
        <v>0</v>
      </c>
      <c r="BA34" s="52">
        <v>0</v>
      </c>
      <c r="BB34" s="52">
        <v>0</v>
      </c>
      <c r="BC34" s="52">
        <v>0</v>
      </c>
      <c r="BD34" s="52">
        <v>0</v>
      </c>
      <c r="BE34" s="141">
        <v>0</v>
      </c>
      <c r="BF34" s="148">
        <v>0</v>
      </c>
      <c r="BH34" s="162">
        <v>29</v>
      </c>
      <c r="BI34" s="34" t="s">
        <v>94</v>
      </c>
      <c r="BJ34">
        <v>4569</v>
      </c>
      <c r="BL34" s="21">
        <f t="shared" si="1"/>
        <v>0</v>
      </c>
      <c r="BM34" s="21">
        <f t="shared" si="12"/>
        <v>7.7733165470073837</v>
      </c>
      <c r="BO34">
        <v>0</v>
      </c>
      <c r="BP34" s="21">
        <f t="shared" si="8"/>
        <v>0</v>
      </c>
      <c r="BQ34" s="21">
        <f t="shared" si="13"/>
        <v>0</v>
      </c>
      <c r="BS34">
        <v>25</v>
      </c>
      <c r="BT34" s="34" t="s">
        <v>92</v>
      </c>
      <c r="BU34" s="55">
        <v>0</v>
      </c>
      <c r="BV34" s="45">
        <f t="shared" si="14"/>
        <v>3</v>
      </c>
      <c r="BW34" s="45">
        <f t="shared" si="15"/>
        <v>0</v>
      </c>
      <c r="BX34" s="45">
        <f t="shared" si="16"/>
        <v>3.3913043478260869</v>
      </c>
      <c r="BY34" s="45">
        <f t="shared" si="17"/>
        <v>0</v>
      </c>
      <c r="BZ34" s="45">
        <f t="shared" si="18"/>
        <v>0</v>
      </c>
      <c r="CD34" s="34" t="s">
        <v>94</v>
      </c>
      <c r="CE34">
        <v>1</v>
      </c>
      <c r="CF34">
        <v>0</v>
      </c>
      <c r="CG34">
        <v>1</v>
      </c>
      <c r="CH34">
        <v>2</v>
      </c>
      <c r="CI34">
        <v>6</v>
      </c>
      <c r="CJ34">
        <v>1</v>
      </c>
      <c r="CK34">
        <v>4</v>
      </c>
      <c r="CL34">
        <v>2</v>
      </c>
      <c r="CM34">
        <v>0</v>
      </c>
      <c r="CN34">
        <v>0</v>
      </c>
      <c r="CO34">
        <v>1</v>
      </c>
      <c r="CP34">
        <v>0</v>
      </c>
      <c r="CQ34">
        <v>0</v>
      </c>
      <c r="CR34">
        <v>0</v>
      </c>
      <c r="CS34">
        <v>2</v>
      </c>
      <c r="CT34">
        <v>0</v>
      </c>
      <c r="CU34">
        <v>0</v>
      </c>
      <c r="CV34">
        <f t="shared" si="7"/>
        <v>0</v>
      </c>
      <c r="CX34">
        <f t="shared" si="11"/>
        <v>20</v>
      </c>
      <c r="CZ34" s="34" t="s">
        <v>102</v>
      </c>
      <c r="DA34">
        <v>23</v>
      </c>
      <c r="DB34">
        <v>25</v>
      </c>
    </row>
    <row r="35" spans="1:106" ht="15" x14ac:dyDescent="0.2">
      <c r="A35" s="112" t="s">
        <v>170</v>
      </c>
      <c r="B35" s="114">
        <f t="shared" si="0"/>
        <v>0</v>
      </c>
      <c r="F35" s="136"/>
      <c r="G35" s="137">
        <v>0</v>
      </c>
      <c r="H35">
        <v>0</v>
      </c>
      <c r="I35" s="52">
        <v>0</v>
      </c>
      <c r="J35" s="52">
        <v>0</v>
      </c>
      <c r="K35" s="52">
        <v>0</v>
      </c>
      <c r="L35" s="52"/>
      <c r="M35" s="52">
        <v>0</v>
      </c>
      <c r="N35" s="52"/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>
        <v>0</v>
      </c>
      <c r="AN35" s="52">
        <v>0</v>
      </c>
      <c r="AO35" s="52">
        <v>0</v>
      </c>
      <c r="AP35" s="52">
        <v>0</v>
      </c>
      <c r="AQ35" s="52">
        <v>0</v>
      </c>
      <c r="AR35" s="52">
        <v>0</v>
      </c>
      <c r="AS35" s="52">
        <v>0</v>
      </c>
      <c r="AT35" s="52">
        <v>0</v>
      </c>
      <c r="AU35" s="52">
        <v>0</v>
      </c>
      <c r="AW35" s="52">
        <v>0</v>
      </c>
      <c r="AX35" s="52">
        <v>0</v>
      </c>
      <c r="AY35" s="52">
        <v>0</v>
      </c>
      <c r="AZ35" s="52">
        <v>0</v>
      </c>
      <c r="BA35" s="52">
        <v>0</v>
      </c>
      <c r="BB35" s="52">
        <v>0</v>
      </c>
      <c r="BC35" s="52">
        <v>0</v>
      </c>
      <c r="BD35" s="52">
        <v>0</v>
      </c>
      <c r="BE35" s="141">
        <v>0</v>
      </c>
      <c r="BF35" s="148">
        <v>0</v>
      </c>
      <c r="BH35" s="162">
        <v>30</v>
      </c>
      <c r="BI35" s="112" t="s">
        <v>170</v>
      </c>
      <c r="BL35" s="21">
        <f t="shared" si="1"/>
        <v>0</v>
      </c>
      <c r="BM35" s="21">
        <f t="shared" si="12"/>
        <v>0</v>
      </c>
      <c r="BO35">
        <v>0</v>
      </c>
      <c r="BP35" s="21">
        <f t="shared" si="8"/>
        <v>0</v>
      </c>
      <c r="BQ35" s="21">
        <f t="shared" si="13"/>
        <v>0</v>
      </c>
      <c r="BS35">
        <v>26</v>
      </c>
      <c r="BT35" s="34" t="s">
        <v>94</v>
      </c>
      <c r="BU35" s="55">
        <v>0</v>
      </c>
      <c r="BV35" s="45">
        <f t="shared" si="14"/>
        <v>0</v>
      </c>
      <c r="BW35" s="45">
        <f t="shared" si="15"/>
        <v>0</v>
      </c>
      <c r="BX35" s="45">
        <f t="shared" si="16"/>
        <v>0</v>
      </c>
      <c r="BY35" s="45">
        <f t="shared" si="17"/>
        <v>0</v>
      </c>
      <c r="BZ35" s="45">
        <f t="shared" si="18"/>
        <v>7.7733165470073837</v>
      </c>
      <c r="CD35" s="34" t="s">
        <v>170</v>
      </c>
      <c r="CR35">
        <v>0</v>
      </c>
      <c r="CS35">
        <v>0</v>
      </c>
      <c r="CT35">
        <v>0</v>
      </c>
      <c r="CU35">
        <v>0</v>
      </c>
      <c r="CV35">
        <f t="shared" si="7"/>
        <v>0</v>
      </c>
      <c r="CX35">
        <f t="shared" si="11"/>
        <v>0</v>
      </c>
      <c r="CZ35" s="34" t="s">
        <v>96</v>
      </c>
      <c r="DA35">
        <v>23</v>
      </c>
      <c r="DB35">
        <v>26</v>
      </c>
    </row>
    <row r="36" spans="1:106" ht="15" x14ac:dyDescent="0.2">
      <c r="A36" s="112" t="s">
        <v>171</v>
      </c>
      <c r="B36" s="114">
        <f t="shared" si="0"/>
        <v>0</v>
      </c>
      <c r="F36" s="136"/>
      <c r="G36" s="137">
        <v>0</v>
      </c>
      <c r="H36">
        <v>0</v>
      </c>
      <c r="I36" s="52">
        <v>0</v>
      </c>
      <c r="J36" s="52">
        <v>0</v>
      </c>
      <c r="K36" s="52">
        <v>0</v>
      </c>
      <c r="L36" s="52"/>
      <c r="M36" s="52">
        <v>0</v>
      </c>
      <c r="N36" s="52"/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>
        <v>0</v>
      </c>
      <c r="AN36" s="52">
        <v>0</v>
      </c>
      <c r="AO36" s="52">
        <v>0</v>
      </c>
      <c r="AP36" s="52">
        <v>0</v>
      </c>
      <c r="AQ36" s="52">
        <v>0</v>
      </c>
      <c r="AR36" s="52">
        <v>0</v>
      </c>
      <c r="AS36" s="52">
        <v>0</v>
      </c>
      <c r="AT36" s="52">
        <v>0</v>
      </c>
      <c r="AU36" s="52">
        <v>0</v>
      </c>
      <c r="AW36" s="52">
        <v>0</v>
      </c>
      <c r="AX36" s="52">
        <v>0</v>
      </c>
      <c r="AY36" s="52">
        <v>0</v>
      </c>
      <c r="AZ36" s="52">
        <v>0</v>
      </c>
      <c r="BA36" s="52">
        <v>0</v>
      </c>
      <c r="BB36" s="52">
        <v>0</v>
      </c>
      <c r="BC36" s="52">
        <v>0</v>
      </c>
      <c r="BD36" s="52">
        <v>0</v>
      </c>
      <c r="BE36" s="141">
        <v>0</v>
      </c>
      <c r="BF36" s="148">
        <v>0</v>
      </c>
      <c r="BH36" s="162">
        <v>31</v>
      </c>
      <c r="BI36" s="112" t="s">
        <v>171</v>
      </c>
      <c r="BL36" s="21">
        <f t="shared" si="1"/>
        <v>0</v>
      </c>
      <c r="BM36" s="21">
        <f t="shared" si="12"/>
        <v>0</v>
      </c>
      <c r="BO36">
        <v>0</v>
      </c>
      <c r="BP36" s="21">
        <f t="shared" si="8"/>
        <v>0</v>
      </c>
      <c r="BQ36" s="21">
        <f t="shared" si="13"/>
        <v>0</v>
      </c>
      <c r="BS36">
        <v>27</v>
      </c>
      <c r="BT36" s="34" t="s">
        <v>170</v>
      </c>
      <c r="BU36" s="55">
        <v>0</v>
      </c>
      <c r="BV36" s="45">
        <f t="shared" si="14"/>
        <v>0</v>
      </c>
      <c r="BW36" s="45">
        <f t="shared" si="15"/>
        <v>0</v>
      </c>
      <c r="BX36" s="45">
        <f t="shared" si="16"/>
        <v>0</v>
      </c>
      <c r="BY36" s="45">
        <f t="shared" si="17"/>
        <v>0</v>
      </c>
      <c r="BZ36" s="45">
        <f t="shared" si="18"/>
        <v>0</v>
      </c>
      <c r="CD36" s="34" t="s">
        <v>171</v>
      </c>
      <c r="CR36">
        <v>0</v>
      </c>
      <c r="CS36">
        <v>0</v>
      </c>
      <c r="CT36">
        <v>1</v>
      </c>
      <c r="CU36">
        <v>0</v>
      </c>
      <c r="CV36">
        <f t="shared" si="7"/>
        <v>0</v>
      </c>
      <c r="CX36">
        <f t="shared" si="11"/>
        <v>1</v>
      </c>
      <c r="CZ36" s="34" t="s">
        <v>94</v>
      </c>
      <c r="DA36">
        <v>20</v>
      </c>
      <c r="DB36">
        <v>27</v>
      </c>
    </row>
    <row r="37" spans="1:106" ht="15" x14ac:dyDescent="0.2">
      <c r="A37" s="112" t="s">
        <v>80</v>
      </c>
      <c r="B37" s="114">
        <f t="shared" si="0"/>
        <v>7</v>
      </c>
      <c r="F37" s="136"/>
      <c r="G37" s="137">
        <v>0</v>
      </c>
      <c r="H37">
        <v>0</v>
      </c>
      <c r="I37" s="52">
        <v>0</v>
      </c>
      <c r="J37" s="52">
        <v>0</v>
      </c>
      <c r="K37" s="52">
        <v>0</v>
      </c>
      <c r="L37" s="52"/>
      <c r="M37" s="52">
        <v>0</v>
      </c>
      <c r="N37" s="52"/>
      <c r="O37" s="52">
        <v>0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1</v>
      </c>
      <c r="V37" s="52">
        <v>1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  <c r="AG37" s="52">
        <v>0</v>
      </c>
      <c r="AH37" s="52">
        <v>0</v>
      </c>
      <c r="AI37" s="52">
        <v>0</v>
      </c>
      <c r="AJ37" s="52">
        <v>1</v>
      </c>
      <c r="AK37" s="52">
        <v>0</v>
      </c>
      <c r="AL37" s="52">
        <v>1</v>
      </c>
      <c r="AM37">
        <v>0</v>
      </c>
      <c r="AN37" s="52">
        <v>0</v>
      </c>
      <c r="AO37" s="52">
        <v>1</v>
      </c>
      <c r="AP37" s="52">
        <v>1</v>
      </c>
      <c r="AQ37" s="52">
        <v>0</v>
      </c>
      <c r="AR37" s="52">
        <v>1</v>
      </c>
      <c r="AS37" s="52">
        <v>0</v>
      </c>
      <c r="AT37" s="52">
        <v>0</v>
      </c>
      <c r="AU37" s="52">
        <v>0</v>
      </c>
      <c r="AW37" s="52">
        <v>0</v>
      </c>
      <c r="AX37" s="52">
        <v>0</v>
      </c>
      <c r="AY37" s="52">
        <v>0</v>
      </c>
      <c r="AZ37" s="52">
        <v>0</v>
      </c>
      <c r="BA37" s="52">
        <v>0</v>
      </c>
      <c r="BB37" s="52">
        <v>0</v>
      </c>
      <c r="BC37" s="52">
        <v>0</v>
      </c>
      <c r="BD37" s="52">
        <v>0</v>
      </c>
      <c r="BE37" s="141">
        <v>0</v>
      </c>
      <c r="BF37" s="148">
        <v>0</v>
      </c>
      <c r="BH37" s="162">
        <v>32</v>
      </c>
      <c r="BI37" s="112" t="s">
        <v>80</v>
      </c>
      <c r="BL37" s="21">
        <f t="shared" si="1"/>
        <v>6.6037735849056602</v>
      </c>
      <c r="BM37" s="21">
        <f t="shared" si="12"/>
        <v>0</v>
      </c>
      <c r="BO37">
        <v>5</v>
      </c>
      <c r="BP37" s="21">
        <f t="shared" si="8"/>
        <v>5.6521739130434785</v>
      </c>
      <c r="BQ37" s="21">
        <f t="shared" si="13"/>
        <v>7.5833333333333339</v>
      </c>
      <c r="BS37">
        <v>28</v>
      </c>
      <c r="BT37" s="34" t="s">
        <v>171</v>
      </c>
      <c r="BU37" s="55">
        <v>0</v>
      </c>
      <c r="BV37" s="45">
        <f t="shared" si="14"/>
        <v>0</v>
      </c>
      <c r="BW37" s="45">
        <f t="shared" si="15"/>
        <v>0</v>
      </c>
      <c r="BX37" s="45">
        <f t="shared" si="16"/>
        <v>0</v>
      </c>
      <c r="BY37" s="45">
        <f t="shared" si="17"/>
        <v>0</v>
      </c>
      <c r="BZ37" s="45">
        <f t="shared" si="18"/>
        <v>0</v>
      </c>
      <c r="CD37" s="34" t="s">
        <v>80</v>
      </c>
      <c r="CF37">
        <v>0</v>
      </c>
      <c r="CG37">
        <v>10</v>
      </c>
      <c r="CH37">
        <v>3</v>
      </c>
      <c r="CI37">
        <v>4</v>
      </c>
      <c r="CJ37">
        <v>0</v>
      </c>
      <c r="CK37">
        <v>67</v>
      </c>
      <c r="CL37">
        <v>1</v>
      </c>
      <c r="CM37">
        <v>2</v>
      </c>
      <c r="CN37">
        <v>13</v>
      </c>
      <c r="CO37">
        <v>2</v>
      </c>
      <c r="CP37">
        <v>0</v>
      </c>
      <c r="CQ37">
        <v>1</v>
      </c>
      <c r="CR37">
        <v>2</v>
      </c>
      <c r="CS37">
        <v>3</v>
      </c>
      <c r="CT37">
        <v>0</v>
      </c>
      <c r="CU37">
        <v>5</v>
      </c>
      <c r="CV37">
        <f t="shared" si="7"/>
        <v>7</v>
      </c>
      <c r="CX37">
        <f t="shared" si="11"/>
        <v>120</v>
      </c>
      <c r="CZ37" s="34" t="s">
        <v>103</v>
      </c>
      <c r="DA37">
        <v>13</v>
      </c>
      <c r="DB37">
        <v>28</v>
      </c>
    </row>
    <row r="38" spans="1:106" ht="15" x14ac:dyDescent="0.2">
      <c r="A38" s="112" t="s">
        <v>103</v>
      </c>
      <c r="B38" s="114">
        <f t="shared" si="0"/>
        <v>0</v>
      </c>
      <c r="F38" s="136"/>
      <c r="G38" s="137">
        <v>0</v>
      </c>
      <c r="H38">
        <v>0</v>
      </c>
      <c r="I38" s="52">
        <v>0</v>
      </c>
      <c r="J38" s="52">
        <v>0</v>
      </c>
      <c r="K38" s="52">
        <v>0</v>
      </c>
      <c r="L38" s="52"/>
      <c r="M38" s="52">
        <v>0</v>
      </c>
      <c r="N38" s="52"/>
      <c r="O38" s="52">
        <v>0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v>0</v>
      </c>
      <c r="AG38" s="52">
        <v>0</v>
      </c>
      <c r="AH38" s="52">
        <v>0</v>
      </c>
      <c r="AI38" s="52">
        <v>0</v>
      </c>
      <c r="AJ38" s="52">
        <v>0</v>
      </c>
      <c r="AK38" s="52">
        <v>0</v>
      </c>
      <c r="AL38" s="52">
        <v>0</v>
      </c>
      <c r="AM38">
        <v>0</v>
      </c>
      <c r="AN38" s="52">
        <v>0</v>
      </c>
      <c r="AO38" s="52">
        <v>0</v>
      </c>
      <c r="AP38" s="52">
        <v>0</v>
      </c>
      <c r="AQ38" s="52">
        <v>0</v>
      </c>
      <c r="AR38" s="52">
        <v>0</v>
      </c>
      <c r="AS38" s="52">
        <v>0</v>
      </c>
      <c r="AT38" s="52">
        <v>0</v>
      </c>
      <c r="AU38" s="52">
        <v>0</v>
      </c>
      <c r="AW38" s="52">
        <v>0</v>
      </c>
      <c r="AX38" s="52">
        <v>0</v>
      </c>
      <c r="AY38" s="52">
        <v>0</v>
      </c>
      <c r="AZ38" s="52">
        <v>0</v>
      </c>
      <c r="BA38" s="52">
        <v>0</v>
      </c>
      <c r="BB38" s="52">
        <v>0</v>
      </c>
      <c r="BC38" s="52">
        <v>0</v>
      </c>
      <c r="BD38" s="52">
        <v>0</v>
      </c>
      <c r="BE38" s="141">
        <v>0</v>
      </c>
      <c r="BF38" s="148">
        <v>0</v>
      </c>
      <c r="BH38" s="162">
        <v>33</v>
      </c>
      <c r="BI38" s="112" t="s">
        <v>103</v>
      </c>
      <c r="BL38" s="21">
        <f t="shared" si="1"/>
        <v>0</v>
      </c>
      <c r="BM38" s="21">
        <f t="shared" si="12"/>
        <v>0</v>
      </c>
      <c r="BO38">
        <v>2</v>
      </c>
      <c r="BP38" s="21">
        <f t="shared" si="8"/>
        <v>2.2608695652173911</v>
      </c>
      <c r="BQ38" s="21">
        <f t="shared" si="13"/>
        <v>0</v>
      </c>
      <c r="BS38">
        <v>29</v>
      </c>
      <c r="BT38" s="34" t="s">
        <v>103</v>
      </c>
      <c r="BU38" s="55">
        <v>0</v>
      </c>
      <c r="BV38" s="45">
        <f t="shared" si="14"/>
        <v>2</v>
      </c>
      <c r="BW38" s="45">
        <f t="shared" si="15"/>
        <v>0</v>
      </c>
      <c r="BX38" s="45">
        <f t="shared" si="16"/>
        <v>2.2608695652173911</v>
      </c>
      <c r="BY38" s="45">
        <f t="shared" si="17"/>
        <v>0</v>
      </c>
      <c r="BZ38" s="45">
        <f t="shared" si="18"/>
        <v>0</v>
      </c>
      <c r="CD38" s="34" t="s">
        <v>103</v>
      </c>
      <c r="CF38">
        <v>0</v>
      </c>
      <c r="CG38">
        <v>1</v>
      </c>
      <c r="CH38">
        <v>0</v>
      </c>
      <c r="CI38">
        <v>0</v>
      </c>
      <c r="CJ38">
        <v>1</v>
      </c>
      <c r="CK38">
        <v>0</v>
      </c>
      <c r="CL38">
        <v>0</v>
      </c>
      <c r="CM38">
        <v>1</v>
      </c>
      <c r="CN38">
        <v>0</v>
      </c>
      <c r="CO38">
        <v>1</v>
      </c>
      <c r="CP38">
        <v>1</v>
      </c>
      <c r="CQ38">
        <v>3</v>
      </c>
      <c r="CR38">
        <v>1</v>
      </c>
      <c r="CS38">
        <v>0</v>
      </c>
      <c r="CT38">
        <v>2</v>
      </c>
      <c r="CU38">
        <v>2</v>
      </c>
      <c r="CV38">
        <f t="shared" si="7"/>
        <v>0</v>
      </c>
      <c r="CX38">
        <f t="shared" si="11"/>
        <v>13</v>
      </c>
      <c r="CZ38" s="34" t="s">
        <v>175</v>
      </c>
      <c r="DA38">
        <v>5</v>
      </c>
      <c r="DB38">
        <v>29</v>
      </c>
    </row>
    <row r="39" spans="1:106" ht="15" x14ac:dyDescent="0.2">
      <c r="A39" s="112" t="s">
        <v>172</v>
      </c>
      <c r="B39" s="114">
        <f t="shared" si="0"/>
        <v>0</v>
      </c>
      <c r="F39" s="136"/>
      <c r="G39" s="137">
        <v>0</v>
      </c>
      <c r="H39">
        <v>0</v>
      </c>
      <c r="I39" s="52">
        <v>0</v>
      </c>
      <c r="J39" s="52">
        <v>0</v>
      </c>
      <c r="K39" s="52">
        <v>0</v>
      </c>
      <c r="L39" s="52"/>
      <c r="M39" s="52">
        <v>0</v>
      </c>
      <c r="N39" s="52"/>
      <c r="O39" s="52">
        <v>0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  <c r="AG39" s="52">
        <v>0</v>
      </c>
      <c r="AH39" s="52">
        <v>0</v>
      </c>
      <c r="AI39" s="52">
        <v>0</v>
      </c>
      <c r="AJ39" s="52">
        <v>0</v>
      </c>
      <c r="AK39" s="52">
        <v>0</v>
      </c>
      <c r="AL39" s="52">
        <v>0</v>
      </c>
      <c r="AM39">
        <v>0</v>
      </c>
      <c r="AN39" s="52">
        <v>0</v>
      </c>
      <c r="AO39" s="52">
        <v>0</v>
      </c>
      <c r="AP39" s="52">
        <v>0</v>
      </c>
      <c r="AQ39" s="52">
        <v>0</v>
      </c>
      <c r="AR39" s="52">
        <v>0</v>
      </c>
      <c r="AS39" s="52">
        <v>0</v>
      </c>
      <c r="AT39" s="52">
        <v>0</v>
      </c>
      <c r="AU39" s="52">
        <v>0</v>
      </c>
      <c r="AW39" s="52">
        <v>0</v>
      </c>
      <c r="AX39" s="52">
        <v>0</v>
      </c>
      <c r="AY39" s="52">
        <v>0</v>
      </c>
      <c r="AZ39" s="52">
        <v>0</v>
      </c>
      <c r="BA39" s="52">
        <v>0</v>
      </c>
      <c r="BB39" s="52">
        <v>0</v>
      </c>
      <c r="BC39" s="52">
        <v>0</v>
      </c>
      <c r="BD39" s="52">
        <v>0</v>
      </c>
      <c r="BE39" s="141">
        <v>0</v>
      </c>
      <c r="BF39" s="148">
        <v>0</v>
      </c>
      <c r="BH39" s="162">
        <v>34</v>
      </c>
      <c r="BI39" s="112" t="s">
        <v>172</v>
      </c>
      <c r="BL39" s="21">
        <f t="shared" si="1"/>
        <v>0</v>
      </c>
      <c r="BM39" s="21">
        <f t="shared" si="12"/>
        <v>0</v>
      </c>
      <c r="BO39">
        <v>0</v>
      </c>
      <c r="BP39" s="21">
        <f t="shared" si="8"/>
        <v>0</v>
      </c>
      <c r="BQ39" s="21">
        <f t="shared" si="13"/>
        <v>0</v>
      </c>
      <c r="BS39">
        <v>30</v>
      </c>
      <c r="BT39" s="34" t="s">
        <v>172</v>
      </c>
      <c r="BU39" s="55">
        <v>0</v>
      </c>
      <c r="BV39" s="45">
        <f t="shared" si="14"/>
        <v>0</v>
      </c>
      <c r="BW39" s="45">
        <f t="shared" si="15"/>
        <v>0</v>
      </c>
      <c r="BX39" s="45">
        <f t="shared" si="16"/>
        <v>0</v>
      </c>
      <c r="BY39" s="45">
        <f t="shared" si="17"/>
        <v>0</v>
      </c>
      <c r="BZ39" s="45">
        <f t="shared" si="18"/>
        <v>0</v>
      </c>
      <c r="CD39" s="34" t="s">
        <v>172</v>
      </c>
      <c r="CR39">
        <v>0</v>
      </c>
      <c r="CS39">
        <v>0</v>
      </c>
      <c r="CT39">
        <v>0</v>
      </c>
      <c r="CU39">
        <v>0</v>
      </c>
      <c r="CV39">
        <f t="shared" si="7"/>
        <v>0</v>
      </c>
      <c r="CX39">
        <f t="shared" si="11"/>
        <v>0</v>
      </c>
      <c r="CZ39" s="34" t="s">
        <v>205</v>
      </c>
      <c r="DA39">
        <v>4</v>
      </c>
      <c r="DB39">
        <v>30</v>
      </c>
    </row>
    <row r="40" spans="1:106" ht="15" x14ac:dyDescent="0.2">
      <c r="A40" s="112" t="s">
        <v>173</v>
      </c>
      <c r="B40" s="114">
        <f t="shared" si="0"/>
        <v>0</v>
      </c>
      <c r="F40" s="136"/>
      <c r="G40" s="137">
        <v>0</v>
      </c>
      <c r="H40">
        <v>0</v>
      </c>
      <c r="I40" s="52">
        <v>0</v>
      </c>
      <c r="J40" s="52">
        <v>0</v>
      </c>
      <c r="K40" s="52">
        <v>0</v>
      </c>
      <c r="L40" s="52"/>
      <c r="M40" s="52">
        <v>0</v>
      </c>
      <c r="N40" s="52"/>
      <c r="O40" s="52">
        <v>0</v>
      </c>
      <c r="P40" s="52">
        <v>0</v>
      </c>
      <c r="Q40" s="52">
        <v>0</v>
      </c>
      <c r="R40" s="52">
        <v>0</v>
      </c>
      <c r="S40" s="52">
        <v>0</v>
      </c>
      <c r="T40" s="52">
        <v>0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2">
        <v>0</v>
      </c>
      <c r="AF40" s="52">
        <v>0</v>
      </c>
      <c r="AG40" s="52">
        <v>0</v>
      </c>
      <c r="AH40" s="52">
        <v>0</v>
      </c>
      <c r="AI40" s="52">
        <v>0</v>
      </c>
      <c r="AJ40" s="52">
        <v>0</v>
      </c>
      <c r="AK40" s="52">
        <v>0</v>
      </c>
      <c r="AL40" s="52">
        <v>0</v>
      </c>
      <c r="AM40">
        <v>0</v>
      </c>
      <c r="AN40" s="52">
        <v>0</v>
      </c>
      <c r="AO40" s="52">
        <v>0</v>
      </c>
      <c r="AP40" s="52">
        <v>0</v>
      </c>
      <c r="AQ40" s="52">
        <v>0</v>
      </c>
      <c r="AR40" s="52">
        <v>0</v>
      </c>
      <c r="AS40" s="52">
        <v>0</v>
      </c>
      <c r="AT40" s="52">
        <v>0</v>
      </c>
      <c r="AU40" s="52">
        <v>0</v>
      </c>
      <c r="AW40" s="52">
        <v>0</v>
      </c>
      <c r="AX40" s="52">
        <v>0</v>
      </c>
      <c r="AY40" s="52">
        <v>0</v>
      </c>
      <c r="AZ40" s="52">
        <v>0</v>
      </c>
      <c r="BA40" s="52">
        <v>0</v>
      </c>
      <c r="BB40" s="52">
        <v>0</v>
      </c>
      <c r="BC40" s="52">
        <v>0</v>
      </c>
      <c r="BD40" s="52">
        <v>0</v>
      </c>
      <c r="BE40" s="141">
        <v>0</v>
      </c>
      <c r="BF40" s="148">
        <v>0</v>
      </c>
      <c r="BH40" s="162">
        <v>35</v>
      </c>
      <c r="BI40" s="112" t="s">
        <v>173</v>
      </c>
      <c r="BL40" s="21">
        <f t="shared" si="1"/>
        <v>0</v>
      </c>
      <c r="BM40" s="21">
        <f t="shared" si="12"/>
        <v>0</v>
      </c>
      <c r="BO40">
        <v>0</v>
      </c>
      <c r="BP40" s="21">
        <f t="shared" si="8"/>
        <v>0</v>
      </c>
      <c r="BQ40" s="21">
        <f t="shared" si="13"/>
        <v>0</v>
      </c>
      <c r="BS40">
        <v>31</v>
      </c>
      <c r="BT40" s="34" t="s">
        <v>173</v>
      </c>
      <c r="BU40" s="55">
        <v>0</v>
      </c>
      <c r="BV40" s="45">
        <f t="shared" si="14"/>
        <v>0</v>
      </c>
      <c r="BW40" s="45">
        <f t="shared" si="15"/>
        <v>0</v>
      </c>
      <c r="BX40" s="45">
        <f t="shared" si="16"/>
        <v>0</v>
      </c>
      <c r="BY40" s="45">
        <f t="shared" si="17"/>
        <v>0</v>
      </c>
      <c r="BZ40" s="45">
        <f t="shared" si="18"/>
        <v>0</v>
      </c>
      <c r="CD40" s="34" t="s">
        <v>173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1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f t="shared" si="7"/>
        <v>0</v>
      </c>
      <c r="CX40">
        <f t="shared" si="11"/>
        <v>1</v>
      </c>
      <c r="CZ40" s="34" t="s">
        <v>124</v>
      </c>
      <c r="DA40">
        <v>2</v>
      </c>
      <c r="DB40">
        <v>31</v>
      </c>
    </row>
    <row r="41" spans="1:106" ht="15" x14ac:dyDescent="0.2">
      <c r="A41" s="112" t="s">
        <v>104</v>
      </c>
      <c r="B41" s="114">
        <f t="shared" si="0"/>
        <v>0</v>
      </c>
      <c r="F41" s="136"/>
      <c r="G41" s="137">
        <v>0</v>
      </c>
      <c r="H41">
        <v>0</v>
      </c>
      <c r="I41" s="52">
        <v>0</v>
      </c>
      <c r="J41" s="52">
        <v>0</v>
      </c>
      <c r="K41" s="52">
        <v>0</v>
      </c>
      <c r="L41" s="52"/>
      <c r="M41" s="52">
        <v>0</v>
      </c>
      <c r="N41" s="52"/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2">
        <v>0</v>
      </c>
      <c r="AF41" s="52">
        <v>0</v>
      </c>
      <c r="AG41" s="52">
        <v>0</v>
      </c>
      <c r="AH41" s="52">
        <v>0</v>
      </c>
      <c r="AI41" s="52">
        <v>0</v>
      </c>
      <c r="AJ41" s="52">
        <v>0</v>
      </c>
      <c r="AK41" s="52">
        <v>0</v>
      </c>
      <c r="AL41" s="52">
        <v>0</v>
      </c>
      <c r="AM41">
        <v>0</v>
      </c>
      <c r="AN41" s="52">
        <v>0</v>
      </c>
      <c r="AO41" s="52">
        <v>0</v>
      </c>
      <c r="AP41" s="52">
        <v>0</v>
      </c>
      <c r="AQ41" s="52">
        <v>0</v>
      </c>
      <c r="AR41" s="52">
        <v>0</v>
      </c>
      <c r="AS41" s="52">
        <v>0</v>
      </c>
      <c r="AT41" s="52">
        <v>0</v>
      </c>
      <c r="AU41" s="52">
        <v>0</v>
      </c>
      <c r="AW41" s="52">
        <v>0</v>
      </c>
      <c r="AX41" s="52">
        <v>0</v>
      </c>
      <c r="AY41" s="52">
        <v>0</v>
      </c>
      <c r="AZ41" s="52">
        <v>0</v>
      </c>
      <c r="BA41" s="52">
        <v>0</v>
      </c>
      <c r="BB41" s="52">
        <v>0</v>
      </c>
      <c r="BC41" s="52">
        <v>0</v>
      </c>
      <c r="BD41" s="52">
        <v>0</v>
      </c>
      <c r="BE41" s="141">
        <v>0</v>
      </c>
      <c r="BF41" s="148">
        <v>0</v>
      </c>
      <c r="BH41" s="162">
        <v>36</v>
      </c>
      <c r="BI41" s="112" t="s">
        <v>104</v>
      </c>
      <c r="BL41" s="21">
        <f t="shared" si="1"/>
        <v>0</v>
      </c>
      <c r="BM41" s="21">
        <f t="shared" si="12"/>
        <v>0</v>
      </c>
      <c r="BO41">
        <v>0</v>
      </c>
      <c r="BP41" s="21">
        <f t="shared" si="8"/>
        <v>0</v>
      </c>
      <c r="BQ41" s="21">
        <f t="shared" si="13"/>
        <v>0</v>
      </c>
      <c r="BS41">
        <v>32</v>
      </c>
      <c r="BT41" s="34" t="s">
        <v>104</v>
      </c>
      <c r="BU41" s="55">
        <v>0</v>
      </c>
      <c r="BV41" s="45">
        <f t="shared" si="14"/>
        <v>0</v>
      </c>
      <c r="BW41" s="45">
        <f t="shared" si="15"/>
        <v>0</v>
      </c>
      <c r="BX41" s="45">
        <f t="shared" si="16"/>
        <v>0</v>
      </c>
      <c r="BY41" s="45">
        <f t="shared" si="17"/>
        <v>0</v>
      </c>
      <c r="BZ41" s="45">
        <f t="shared" si="18"/>
        <v>0</v>
      </c>
      <c r="CD41" s="34" t="s">
        <v>104</v>
      </c>
      <c r="CI41">
        <v>4</v>
      </c>
      <c r="CJ41">
        <v>0</v>
      </c>
      <c r="CK41">
        <v>0</v>
      </c>
      <c r="CL41">
        <v>23</v>
      </c>
      <c r="CM41">
        <v>2</v>
      </c>
      <c r="CN41">
        <v>4</v>
      </c>
      <c r="CO41">
        <v>1</v>
      </c>
      <c r="CP41">
        <v>0</v>
      </c>
      <c r="CQ41">
        <v>1</v>
      </c>
      <c r="CR41">
        <v>5</v>
      </c>
      <c r="CS41">
        <v>2</v>
      </c>
      <c r="CT41">
        <v>0</v>
      </c>
      <c r="CU41">
        <v>0</v>
      </c>
      <c r="CV41">
        <f t="shared" si="7"/>
        <v>0</v>
      </c>
      <c r="CX41">
        <f t="shared" si="11"/>
        <v>42</v>
      </c>
      <c r="CZ41" s="34" t="s">
        <v>223</v>
      </c>
      <c r="DA41">
        <v>1</v>
      </c>
      <c r="DB41">
        <v>32</v>
      </c>
    </row>
    <row r="42" spans="1:106" ht="15" x14ac:dyDescent="0.2">
      <c r="A42" s="112" t="s">
        <v>174</v>
      </c>
      <c r="B42" s="114">
        <f t="shared" si="0"/>
        <v>0</v>
      </c>
      <c r="F42" s="136"/>
      <c r="G42" s="137">
        <v>0</v>
      </c>
      <c r="H42">
        <v>0</v>
      </c>
      <c r="I42" s="52">
        <v>0</v>
      </c>
      <c r="J42" s="52">
        <v>0</v>
      </c>
      <c r="K42" s="52">
        <v>0</v>
      </c>
      <c r="L42" s="52"/>
      <c r="M42" s="52">
        <v>0</v>
      </c>
      <c r="N42" s="52"/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52">
        <v>0</v>
      </c>
      <c r="AG42" s="52">
        <v>0</v>
      </c>
      <c r="AH42" s="52">
        <v>0</v>
      </c>
      <c r="AI42" s="52">
        <v>0</v>
      </c>
      <c r="AJ42" s="52">
        <v>0</v>
      </c>
      <c r="AK42" s="52">
        <v>0</v>
      </c>
      <c r="AL42" s="52">
        <v>0</v>
      </c>
      <c r="AM42">
        <v>0</v>
      </c>
      <c r="AN42" s="52">
        <v>0</v>
      </c>
      <c r="AO42" s="52">
        <v>0</v>
      </c>
      <c r="AP42" s="52">
        <v>0</v>
      </c>
      <c r="AQ42" s="52">
        <v>0</v>
      </c>
      <c r="AR42" s="52">
        <v>0</v>
      </c>
      <c r="AS42" s="52">
        <v>0</v>
      </c>
      <c r="AT42" s="52">
        <v>0</v>
      </c>
      <c r="AU42" s="52">
        <v>0</v>
      </c>
      <c r="AW42" s="52">
        <v>0</v>
      </c>
      <c r="AX42" s="52">
        <v>0</v>
      </c>
      <c r="AY42" s="52">
        <v>0</v>
      </c>
      <c r="AZ42" s="52">
        <v>0</v>
      </c>
      <c r="BA42" s="52">
        <v>0</v>
      </c>
      <c r="BB42" s="52">
        <v>0</v>
      </c>
      <c r="BC42" s="52">
        <v>0</v>
      </c>
      <c r="BD42" s="52">
        <v>0</v>
      </c>
      <c r="BE42" s="141">
        <v>0</v>
      </c>
      <c r="BF42" s="148">
        <v>0</v>
      </c>
      <c r="BH42" s="162">
        <v>37</v>
      </c>
      <c r="BI42" s="112" t="s">
        <v>174</v>
      </c>
      <c r="BL42" s="21">
        <f t="shared" si="1"/>
        <v>0</v>
      </c>
      <c r="BM42" s="21">
        <f t="shared" si="12"/>
        <v>0</v>
      </c>
      <c r="BO42">
        <v>0</v>
      </c>
      <c r="BP42" s="21">
        <f t="shared" si="8"/>
        <v>0</v>
      </c>
      <c r="BQ42" s="21">
        <f t="shared" si="13"/>
        <v>0</v>
      </c>
      <c r="BS42">
        <v>33</v>
      </c>
      <c r="BT42" s="34" t="s">
        <v>174</v>
      </c>
      <c r="BU42" s="55">
        <v>0</v>
      </c>
      <c r="BV42" s="45">
        <f t="shared" si="14"/>
        <v>0</v>
      </c>
      <c r="BW42" s="45">
        <f t="shared" si="15"/>
        <v>0</v>
      </c>
      <c r="BX42" s="45">
        <f t="shared" si="16"/>
        <v>0</v>
      </c>
      <c r="BY42" s="45">
        <f t="shared" si="17"/>
        <v>0</v>
      </c>
      <c r="BZ42" s="45">
        <f t="shared" si="18"/>
        <v>0</v>
      </c>
      <c r="CD42" s="34" t="s">
        <v>174</v>
      </c>
      <c r="CF42">
        <v>0</v>
      </c>
      <c r="CG42">
        <v>13</v>
      </c>
      <c r="CH42">
        <v>6</v>
      </c>
      <c r="CI42">
        <v>3</v>
      </c>
      <c r="CJ42">
        <v>0</v>
      </c>
      <c r="CK42">
        <v>0</v>
      </c>
      <c r="CL42">
        <v>0</v>
      </c>
      <c r="CM42">
        <v>2</v>
      </c>
      <c r="CN42">
        <v>2</v>
      </c>
      <c r="CO42">
        <v>2</v>
      </c>
      <c r="CP42">
        <v>1</v>
      </c>
      <c r="CQ42">
        <v>0</v>
      </c>
      <c r="CR42">
        <v>0</v>
      </c>
      <c r="CS42">
        <v>0</v>
      </c>
      <c r="CT42">
        <v>0</v>
      </c>
      <c r="CU42">
        <v>0</v>
      </c>
      <c r="CV42">
        <f t="shared" si="7"/>
        <v>0</v>
      </c>
      <c r="CX42">
        <f t="shared" si="11"/>
        <v>29</v>
      </c>
      <c r="CZ42" s="34" t="s">
        <v>171</v>
      </c>
      <c r="DA42">
        <v>1</v>
      </c>
      <c r="DB42">
        <v>33</v>
      </c>
    </row>
    <row r="43" spans="1:106" ht="15" x14ac:dyDescent="0.2">
      <c r="A43" s="112" t="s">
        <v>175</v>
      </c>
      <c r="B43" s="114">
        <f t="shared" si="0"/>
        <v>0</v>
      </c>
      <c r="F43" s="136"/>
      <c r="G43" s="137">
        <v>0</v>
      </c>
      <c r="H43">
        <v>0</v>
      </c>
      <c r="I43" s="52">
        <v>0</v>
      </c>
      <c r="J43" s="52">
        <v>0</v>
      </c>
      <c r="K43" s="52">
        <v>0</v>
      </c>
      <c r="L43" s="52"/>
      <c r="M43" s="52">
        <v>0</v>
      </c>
      <c r="N43" s="52"/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2">
        <v>0</v>
      </c>
      <c r="W43" s="52">
        <v>0</v>
      </c>
      <c r="X43" s="171">
        <v>0</v>
      </c>
      <c r="Y43" s="52">
        <v>0</v>
      </c>
      <c r="Z43" s="52">
        <v>0</v>
      </c>
      <c r="AA43" s="52">
        <v>0</v>
      </c>
      <c r="AB43" s="52">
        <v>0</v>
      </c>
      <c r="AC43" s="52">
        <v>0</v>
      </c>
      <c r="AD43" s="52">
        <v>0</v>
      </c>
      <c r="AE43" s="52">
        <v>0</v>
      </c>
      <c r="AF43" s="52">
        <v>0</v>
      </c>
      <c r="AG43" s="52">
        <v>0</v>
      </c>
      <c r="AH43" s="52">
        <v>0</v>
      </c>
      <c r="AI43" s="52">
        <v>0</v>
      </c>
      <c r="AJ43" s="52">
        <v>0</v>
      </c>
      <c r="AK43" s="52">
        <v>0</v>
      </c>
      <c r="AL43" s="52">
        <v>0</v>
      </c>
      <c r="AM43">
        <v>0</v>
      </c>
      <c r="AN43" s="52">
        <v>0</v>
      </c>
      <c r="AO43" s="52">
        <v>0</v>
      </c>
      <c r="AP43" s="52">
        <v>0</v>
      </c>
      <c r="AQ43" s="52">
        <v>0</v>
      </c>
      <c r="AR43" s="52">
        <v>0</v>
      </c>
      <c r="AS43" s="52">
        <v>0</v>
      </c>
      <c r="AT43" s="52">
        <v>0</v>
      </c>
      <c r="AU43" s="52">
        <v>0</v>
      </c>
      <c r="AW43" s="52">
        <v>0</v>
      </c>
      <c r="AX43" s="52">
        <v>0</v>
      </c>
      <c r="AY43" s="52">
        <v>0</v>
      </c>
      <c r="AZ43" s="52">
        <v>0</v>
      </c>
      <c r="BA43" s="52">
        <v>0</v>
      </c>
      <c r="BB43" s="52">
        <v>0</v>
      </c>
      <c r="BC43" s="52">
        <v>0</v>
      </c>
      <c r="BD43" s="52">
        <v>0</v>
      </c>
      <c r="BE43" s="141">
        <v>0</v>
      </c>
      <c r="BF43" s="148">
        <v>0</v>
      </c>
      <c r="BH43" s="162">
        <v>38</v>
      </c>
      <c r="BI43" s="112" t="s">
        <v>175</v>
      </c>
      <c r="BL43" s="21">
        <f t="shared" si="1"/>
        <v>0</v>
      </c>
      <c r="BM43" s="21">
        <f t="shared" si="12"/>
        <v>0</v>
      </c>
      <c r="BO43">
        <v>0</v>
      </c>
      <c r="BP43" s="21">
        <f t="shared" si="8"/>
        <v>0</v>
      </c>
      <c r="BQ43" s="21">
        <f t="shared" si="13"/>
        <v>0</v>
      </c>
      <c r="BS43">
        <v>34</v>
      </c>
      <c r="BT43" s="34" t="s">
        <v>175</v>
      </c>
      <c r="BU43" s="55">
        <v>0</v>
      </c>
      <c r="BV43" s="45">
        <f t="shared" si="14"/>
        <v>0</v>
      </c>
      <c r="BW43" s="45">
        <f t="shared" si="15"/>
        <v>0</v>
      </c>
      <c r="BX43" s="45">
        <f t="shared" si="16"/>
        <v>0</v>
      </c>
      <c r="BY43" s="45">
        <f t="shared" si="17"/>
        <v>0</v>
      </c>
      <c r="BZ43" s="45">
        <f t="shared" si="18"/>
        <v>0</v>
      </c>
      <c r="CD43" s="34" t="s">
        <v>175</v>
      </c>
      <c r="CF43">
        <v>3</v>
      </c>
      <c r="CG43">
        <v>0</v>
      </c>
      <c r="CH43">
        <v>0</v>
      </c>
      <c r="CI43">
        <v>0</v>
      </c>
      <c r="CJ43">
        <v>0</v>
      </c>
      <c r="CK43">
        <v>1</v>
      </c>
      <c r="CL43">
        <v>0</v>
      </c>
      <c r="CM43">
        <v>0</v>
      </c>
      <c r="CN43">
        <v>0</v>
      </c>
      <c r="CO43">
        <v>0</v>
      </c>
      <c r="CP43">
        <v>1</v>
      </c>
      <c r="CQ43">
        <v>0</v>
      </c>
      <c r="CR43">
        <v>0</v>
      </c>
      <c r="CS43">
        <v>0</v>
      </c>
      <c r="CT43">
        <v>0</v>
      </c>
      <c r="CU43">
        <v>0</v>
      </c>
      <c r="CV43">
        <f t="shared" si="7"/>
        <v>0</v>
      </c>
      <c r="CX43">
        <f t="shared" si="11"/>
        <v>5</v>
      </c>
      <c r="CZ43" s="34" t="s">
        <v>173</v>
      </c>
      <c r="DA43">
        <v>1</v>
      </c>
      <c r="DB43">
        <v>34</v>
      </c>
    </row>
    <row r="44" spans="1:106" ht="15" x14ac:dyDescent="0.2">
      <c r="A44" s="34" t="s">
        <v>124</v>
      </c>
      <c r="B44" s="114">
        <f t="shared" si="0"/>
        <v>0</v>
      </c>
      <c r="F44" s="136"/>
      <c r="G44" s="137">
        <v>0</v>
      </c>
      <c r="H44">
        <v>0</v>
      </c>
      <c r="I44" s="52">
        <v>0</v>
      </c>
      <c r="J44" s="52">
        <v>0</v>
      </c>
      <c r="K44" s="52">
        <v>0</v>
      </c>
      <c r="L44" s="52"/>
      <c r="M44" s="52">
        <v>0</v>
      </c>
      <c r="N44" s="52"/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2">
        <v>0</v>
      </c>
      <c r="AF44" s="52">
        <v>0</v>
      </c>
      <c r="AG44" s="52">
        <v>0</v>
      </c>
      <c r="AH44" s="52">
        <v>0</v>
      </c>
      <c r="AI44" s="52">
        <v>0</v>
      </c>
      <c r="AJ44" s="52">
        <v>0</v>
      </c>
      <c r="AK44" s="52">
        <v>0</v>
      </c>
      <c r="AL44" s="52">
        <v>0</v>
      </c>
      <c r="AM44">
        <v>0</v>
      </c>
      <c r="AN44" s="52">
        <v>0</v>
      </c>
      <c r="AO44" s="52">
        <v>0</v>
      </c>
      <c r="AP44" s="52">
        <v>0</v>
      </c>
      <c r="AQ44" s="52">
        <v>0</v>
      </c>
      <c r="AR44" s="52">
        <v>0</v>
      </c>
      <c r="AS44" s="52">
        <v>0</v>
      </c>
      <c r="AT44" s="52">
        <v>0</v>
      </c>
      <c r="AU44" s="52">
        <v>0</v>
      </c>
      <c r="AW44" s="52">
        <v>0</v>
      </c>
      <c r="AX44" s="52">
        <v>0</v>
      </c>
      <c r="AY44" s="52">
        <v>0</v>
      </c>
      <c r="AZ44" s="52">
        <v>0</v>
      </c>
      <c r="BA44" s="52">
        <v>0</v>
      </c>
      <c r="BB44" s="52">
        <v>0</v>
      </c>
      <c r="BC44" s="52">
        <v>0</v>
      </c>
      <c r="BD44" s="52">
        <v>0</v>
      </c>
      <c r="BE44" s="141">
        <v>0</v>
      </c>
      <c r="BF44" s="148">
        <v>0</v>
      </c>
      <c r="BH44" s="162">
        <v>39</v>
      </c>
      <c r="BI44" s="34" t="s">
        <v>124</v>
      </c>
      <c r="BJ44">
        <v>1548</v>
      </c>
      <c r="BL44" s="21">
        <f t="shared" si="1"/>
        <v>0</v>
      </c>
      <c r="BM44" s="21">
        <f t="shared" si="12"/>
        <v>2.6336384361495799</v>
      </c>
      <c r="BO44">
        <v>1</v>
      </c>
      <c r="BP44" s="21">
        <f t="shared" si="8"/>
        <v>1.1304347826086956</v>
      </c>
      <c r="BQ44" s="21">
        <f t="shared" si="13"/>
        <v>0</v>
      </c>
      <c r="BS44">
        <v>35</v>
      </c>
      <c r="BT44" s="34" t="s">
        <v>124</v>
      </c>
      <c r="BU44" s="55">
        <v>0</v>
      </c>
      <c r="BV44" s="45">
        <f t="shared" si="14"/>
        <v>1</v>
      </c>
      <c r="BW44" s="45">
        <f t="shared" si="15"/>
        <v>0</v>
      </c>
      <c r="BX44" s="45">
        <f t="shared" si="16"/>
        <v>1.1304347826086956</v>
      </c>
      <c r="BY44" s="45">
        <f t="shared" si="17"/>
        <v>0</v>
      </c>
      <c r="BZ44" s="45">
        <f t="shared" si="18"/>
        <v>2.6336384361495799</v>
      </c>
      <c r="CD44" s="34" t="s">
        <v>124</v>
      </c>
      <c r="CK44">
        <v>0</v>
      </c>
      <c r="CL44">
        <v>0</v>
      </c>
      <c r="CM44">
        <v>0</v>
      </c>
      <c r="CN44">
        <v>0</v>
      </c>
      <c r="CO44">
        <v>1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1</v>
      </c>
      <c r="CV44">
        <f t="shared" si="7"/>
        <v>0</v>
      </c>
      <c r="CX44">
        <f t="shared" si="11"/>
        <v>2</v>
      </c>
      <c r="CZ44" s="34" t="s">
        <v>125</v>
      </c>
      <c r="DA44">
        <v>1</v>
      </c>
      <c r="DB44">
        <v>35</v>
      </c>
    </row>
    <row r="45" spans="1:106" ht="15" x14ac:dyDescent="0.2">
      <c r="A45" s="34" t="s">
        <v>125</v>
      </c>
      <c r="B45" s="114">
        <f t="shared" si="0"/>
        <v>0</v>
      </c>
      <c r="F45" s="136"/>
      <c r="G45" s="137">
        <v>0</v>
      </c>
      <c r="H45">
        <v>0</v>
      </c>
      <c r="I45" s="52">
        <v>0</v>
      </c>
      <c r="J45" s="52">
        <v>0</v>
      </c>
      <c r="K45" s="52">
        <v>0</v>
      </c>
      <c r="L45" s="52"/>
      <c r="M45" s="52">
        <v>0</v>
      </c>
      <c r="N45" s="52"/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2">
        <v>0</v>
      </c>
      <c r="W45" s="52">
        <v>0</v>
      </c>
      <c r="X45" s="171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v>0</v>
      </c>
      <c r="AG45" s="52">
        <v>0</v>
      </c>
      <c r="AH45" s="52">
        <v>0</v>
      </c>
      <c r="AI45" s="52">
        <v>0</v>
      </c>
      <c r="AJ45" s="52">
        <v>0</v>
      </c>
      <c r="AK45" s="52">
        <v>0</v>
      </c>
      <c r="AL45" s="52">
        <v>0</v>
      </c>
      <c r="AM45">
        <v>0</v>
      </c>
      <c r="AN45" s="52">
        <v>0</v>
      </c>
      <c r="AO45" s="52">
        <v>0</v>
      </c>
      <c r="AP45" s="52">
        <v>0</v>
      </c>
      <c r="AQ45" s="52">
        <v>0</v>
      </c>
      <c r="AR45" s="52">
        <v>0</v>
      </c>
      <c r="AS45" s="52">
        <v>0</v>
      </c>
      <c r="AT45" s="52">
        <v>0</v>
      </c>
      <c r="AU45" s="52">
        <v>0</v>
      </c>
      <c r="AW45" s="52">
        <v>0</v>
      </c>
      <c r="AX45" s="52">
        <v>0</v>
      </c>
      <c r="AY45" s="52">
        <v>0</v>
      </c>
      <c r="AZ45" s="52">
        <v>0</v>
      </c>
      <c r="BA45" s="52">
        <v>0</v>
      </c>
      <c r="BB45" s="52">
        <v>0</v>
      </c>
      <c r="BC45" s="52">
        <v>0</v>
      </c>
      <c r="BD45" s="52">
        <v>0</v>
      </c>
      <c r="BE45" s="141">
        <v>0</v>
      </c>
      <c r="BF45" s="148">
        <v>0</v>
      </c>
      <c r="BH45" s="162">
        <v>40</v>
      </c>
      <c r="BI45" s="34" t="s">
        <v>125</v>
      </c>
      <c r="BJ45">
        <v>11</v>
      </c>
      <c r="BL45" s="21">
        <f t="shared" si="1"/>
        <v>0</v>
      </c>
      <c r="BM45" s="21">
        <f t="shared" si="12"/>
        <v>1.8714485011398822E-2</v>
      </c>
      <c r="BO45">
        <v>0</v>
      </c>
      <c r="BP45" s="21">
        <f t="shared" si="8"/>
        <v>0</v>
      </c>
      <c r="BQ45" s="21">
        <f t="shared" si="13"/>
        <v>0</v>
      </c>
      <c r="BS45">
        <v>36</v>
      </c>
      <c r="BT45" s="34" t="s">
        <v>125</v>
      </c>
      <c r="BU45" s="55">
        <v>0</v>
      </c>
      <c r="BV45" s="45">
        <f t="shared" si="14"/>
        <v>0</v>
      </c>
      <c r="BW45" s="45">
        <f t="shared" si="15"/>
        <v>0</v>
      </c>
      <c r="BX45" s="45">
        <f t="shared" si="16"/>
        <v>0</v>
      </c>
      <c r="BY45" s="45">
        <f t="shared" si="17"/>
        <v>0</v>
      </c>
      <c r="BZ45" s="45">
        <f t="shared" si="18"/>
        <v>1.8714485011398822E-2</v>
      </c>
      <c r="CD45" s="34" t="s">
        <v>125</v>
      </c>
      <c r="CK45">
        <v>0</v>
      </c>
      <c r="CL45">
        <v>0</v>
      </c>
      <c r="CM45">
        <v>0</v>
      </c>
      <c r="CN45">
        <v>0</v>
      </c>
      <c r="CO45">
        <v>1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f t="shared" si="7"/>
        <v>0</v>
      </c>
      <c r="CX45">
        <f t="shared" si="11"/>
        <v>1</v>
      </c>
      <c r="CZ45" s="34" t="s">
        <v>129</v>
      </c>
      <c r="DA45">
        <v>1</v>
      </c>
      <c r="DB45">
        <v>36</v>
      </c>
    </row>
    <row r="46" spans="1:106" ht="15" x14ac:dyDescent="0.2">
      <c r="A46" s="34" t="s">
        <v>129</v>
      </c>
      <c r="B46" s="114">
        <f t="shared" si="0"/>
        <v>0</v>
      </c>
      <c r="F46" s="136"/>
      <c r="G46" s="137">
        <v>0</v>
      </c>
      <c r="H46">
        <v>0</v>
      </c>
      <c r="I46" s="52">
        <v>0</v>
      </c>
      <c r="J46" s="52">
        <v>0</v>
      </c>
      <c r="K46" s="52">
        <v>0</v>
      </c>
      <c r="L46" s="52"/>
      <c r="M46" s="52">
        <v>0</v>
      </c>
      <c r="N46" s="52"/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2">
        <v>0</v>
      </c>
      <c r="AF46" s="52">
        <v>0</v>
      </c>
      <c r="AG46" s="52">
        <v>0</v>
      </c>
      <c r="AH46" s="52">
        <v>0</v>
      </c>
      <c r="AI46" s="52">
        <v>0</v>
      </c>
      <c r="AJ46" s="52">
        <v>0</v>
      </c>
      <c r="AK46" s="52">
        <v>0</v>
      </c>
      <c r="AL46" s="52">
        <v>0</v>
      </c>
      <c r="AM46">
        <v>0</v>
      </c>
      <c r="AN46" s="52">
        <v>0</v>
      </c>
      <c r="AO46" s="52">
        <v>0</v>
      </c>
      <c r="AP46" s="52">
        <v>0</v>
      </c>
      <c r="AQ46" s="52">
        <v>0</v>
      </c>
      <c r="AR46" s="52">
        <v>0</v>
      </c>
      <c r="AS46" s="52">
        <v>0</v>
      </c>
      <c r="AT46" s="52">
        <v>0</v>
      </c>
      <c r="AU46" s="52">
        <v>0</v>
      </c>
      <c r="AW46" s="52">
        <v>0</v>
      </c>
      <c r="AX46" s="52">
        <v>0</v>
      </c>
      <c r="AY46" s="52">
        <v>0</v>
      </c>
      <c r="AZ46" s="52">
        <v>0</v>
      </c>
      <c r="BA46" s="52">
        <v>0</v>
      </c>
      <c r="BB46" s="52">
        <v>0</v>
      </c>
      <c r="BC46" s="52">
        <v>0</v>
      </c>
      <c r="BD46" s="52">
        <v>0</v>
      </c>
      <c r="BE46" s="141">
        <v>0</v>
      </c>
      <c r="BF46" s="148">
        <v>0</v>
      </c>
      <c r="BH46" s="162">
        <v>41</v>
      </c>
      <c r="BI46" s="34" t="s">
        <v>205</v>
      </c>
      <c r="BJ46">
        <v>258</v>
      </c>
      <c r="BL46" s="21">
        <f t="shared" si="1"/>
        <v>0</v>
      </c>
      <c r="BM46" s="21">
        <f t="shared" si="12"/>
        <v>0.4389397393582633</v>
      </c>
      <c r="BO46">
        <v>0</v>
      </c>
      <c r="BP46" s="21">
        <v>0</v>
      </c>
      <c r="BQ46" s="21">
        <f t="shared" si="13"/>
        <v>0</v>
      </c>
      <c r="BS46">
        <v>37</v>
      </c>
      <c r="BT46" s="34" t="s">
        <v>205</v>
      </c>
      <c r="BU46" s="55">
        <v>0</v>
      </c>
      <c r="BV46" s="45">
        <f t="shared" si="14"/>
        <v>0</v>
      </c>
      <c r="BW46" s="45">
        <f t="shared" si="15"/>
        <v>0</v>
      </c>
      <c r="BX46" s="45">
        <f t="shared" si="16"/>
        <v>0</v>
      </c>
      <c r="BY46" s="45">
        <f t="shared" si="17"/>
        <v>0</v>
      </c>
      <c r="BZ46" s="45">
        <f t="shared" si="18"/>
        <v>0.4389397393582633</v>
      </c>
      <c r="CD46" s="34" t="s">
        <v>129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1</v>
      </c>
      <c r="CQ46">
        <v>0</v>
      </c>
      <c r="CR46">
        <v>0</v>
      </c>
      <c r="CS46">
        <v>0</v>
      </c>
      <c r="CT46">
        <v>0</v>
      </c>
      <c r="CU46">
        <v>0</v>
      </c>
      <c r="CV46">
        <f t="shared" si="7"/>
        <v>0</v>
      </c>
      <c r="CX46">
        <f t="shared" si="11"/>
        <v>1</v>
      </c>
      <c r="CZ46" s="34" t="s">
        <v>170</v>
      </c>
      <c r="DA46">
        <v>0</v>
      </c>
      <c r="DB46">
        <v>37</v>
      </c>
    </row>
    <row r="47" spans="1:106" ht="15" x14ac:dyDescent="0.2">
      <c r="A47" s="34" t="s">
        <v>205</v>
      </c>
      <c r="B47" s="114">
        <f t="shared" si="0"/>
        <v>0</v>
      </c>
      <c r="F47" s="136"/>
      <c r="G47" s="137">
        <v>0</v>
      </c>
      <c r="H47">
        <v>0</v>
      </c>
      <c r="I47" s="52">
        <v>0</v>
      </c>
      <c r="J47" s="52">
        <v>0</v>
      </c>
      <c r="K47" s="52">
        <v>0</v>
      </c>
      <c r="L47" s="52"/>
      <c r="M47" s="52">
        <v>0</v>
      </c>
      <c r="N47" s="52"/>
      <c r="O47" s="52">
        <v>0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  <c r="AC47" s="52">
        <v>0</v>
      </c>
      <c r="AD47" s="52">
        <v>0</v>
      </c>
      <c r="AE47" s="52">
        <v>0</v>
      </c>
      <c r="AF47" s="52">
        <v>0</v>
      </c>
      <c r="AG47" s="52">
        <v>0</v>
      </c>
      <c r="AH47" s="52">
        <v>0</v>
      </c>
      <c r="AI47" s="52">
        <v>0</v>
      </c>
      <c r="AJ47" s="52">
        <v>0</v>
      </c>
      <c r="AK47" s="52">
        <v>0</v>
      </c>
      <c r="AL47" s="52">
        <v>0</v>
      </c>
      <c r="AM47">
        <v>0</v>
      </c>
      <c r="AN47" s="52">
        <v>0</v>
      </c>
      <c r="AO47" s="52">
        <v>0</v>
      </c>
      <c r="AP47" s="52">
        <v>0</v>
      </c>
      <c r="AQ47" s="52">
        <v>0</v>
      </c>
      <c r="AR47" s="52">
        <v>0</v>
      </c>
      <c r="AS47" s="52">
        <v>0</v>
      </c>
      <c r="AT47" s="52">
        <v>0</v>
      </c>
      <c r="AU47" s="52">
        <v>0</v>
      </c>
      <c r="AW47" s="52">
        <v>0</v>
      </c>
      <c r="AX47" s="52">
        <v>0</v>
      </c>
      <c r="AY47" s="52">
        <v>0</v>
      </c>
      <c r="AZ47" s="52">
        <v>0</v>
      </c>
      <c r="BA47" s="52">
        <v>0</v>
      </c>
      <c r="BB47" s="52">
        <v>0</v>
      </c>
      <c r="BC47" s="52">
        <v>0</v>
      </c>
      <c r="BD47" s="52">
        <v>0</v>
      </c>
      <c r="BE47" s="141">
        <v>0</v>
      </c>
      <c r="BF47" s="148">
        <v>0</v>
      </c>
      <c r="BH47" s="162">
        <v>42</v>
      </c>
      <c r="BI47" s="34" t="s">
        <v>129</v>
      </c>
      <c r="BJ47">
        <v>9</v>
      </c>
      <c r="BL47" s="21">
        <f t="shared" si="1"/>
        <v>0</v>
      </c>
      <c r="BM47" s="21">
        <f t="shared" si="12"/>
        <v>1.5311851372962672E-2</v>
      </c>
      <c r="BO47">
        <v>3</v>
      </c>
      <c r="BP47" s="21">
        <f t="shared" si="8"/>
        <v>3.3913043478260869</v>
      </c>
      <c r="BQ47" s="21">
        <f t="shared" si="13"/>
        <v>0</v>
      </c>
      <c r="BS47">
        <v>38</v>
      </c>
      <c r="BT47" s="34" t="s">
        <v>129</v>
      </c>
      <c r="BU47" s="55">
        <v>0</v>
      </c>
      <c r="BV47" s="45">
        <f t="shared" si="14"/>
        <v>3</v>
      </c>
      <c r="BW47" s="45">
        <f t="shared" si="15"/>
        <v>0</v>
      </c>
      <c r="BX47" s="45">
        <f t="shared" si="16"/>
        <v>3.3913043478260869</v>
      </c>
      <c r="BY47" s="45">
        <f t="shared" si="17"/>
        <v>0</v>
      </c>
      <c r="BZ47" s="45">
        <f t="shared" si="18"/>
        <v>1.5311851372962672E-2</v>
      </c>
      <c r="CD47" s="34" t="s">
        <v>205</v>
      </c>
      <c r="CT47">
        <v>1</v>
      </c>
      <c r="CU47">
        <v>3</v>
      </c>
      <c r="CV47">
        <f t="shared" si="7"/>
        <v>0</v>
      </c>
      <c r="CX47">
        <f t="shared" si="11"/>
        <v>4</v>
      </c>
      <c r="CZ47" s="34" t="s">
        <v>172</v>
      </c>
      <c r="DA47">
        <v>0</v>
      </c>
      <c r="DB47">
        <v>38</v>
      </c>
    </row>
    <row r="48" spans="1:106" ht="15" x14ac:dyDescent="0.2">
      <c r="B48" s="114"/>
      <c r="F48" s="136"/>
      <c r="G48" s="137"/>
      <c r="BF48" s="146"/>
      <c r="BG48" s="94"/>
      <c r="BH48" s="162"/>
    </row>
    <row r="49" spans="1:82" ht="15" x14ac:dyDescent="0.2">
      <c r="A49" s="17" t="s">
        <v>38</v>
      </c>
      <c r="B49" s="114">
        <f>SUM(C49:BF49)</f>
        <v>447</v>
      </c>
      <c r="C49" s="15">
        <f t="shared" ref="C49:G49" si="19">SUM(C10:C47)</f>
        <v>0</v>
      </c>
      <c r="D49" s="15">
        <f t="shared" si="19"/>
        <v>0</v>
      </c>
      <c r="E49" s="15">
        <f t="shared" ref="E49:F49" si="20">SUM(E10:E47)</f>
        <v>0</v>
      </c>
      <c r="F49" s="144">
        <f t="shared" si="20"/>
        <v>0</v>
      </c>
      <c r="G49" s="145">
        <f t="shared" si="19"/>
        <v>16</v>
      </c>
      <c r="H49" s="15">
        <f t="shared" ref="H49:BD49" si="21">SUM(H10:H47)</f>
        <v>5</v>
      </c>
      <c r="I49" s="15">
        <f>SUM(I10:I47)</f>
        <v>16</v>
      </c>
      <c r="J49" s="15">
        <f>SUM(J10:J47)</f>
        <v>16</v>
      </c>
      <c r="K49" s="15">
        <f t="shared" si="21"/>
        <v>4</v>
      </c>
      <c r="L49" s="15">
        <f t="shared" si="21"/>
        <v>0</v>
      </c>
      <c r="M49" s="15">
        <f t="shared" si="21"/>
        <v>2</v>
      </c>
      <c r="N49" s="15">
        <f t="shared" si="21"/>
        <v>0</v>
      </c>
      <c r="O49" s="15">
        <f t="shared" si="21"/>
        <v>10</v>
      </c>
      <c r="P49" s="15">
        <f t="shared" si="21"/>
        <v>5</v>
      </c>
      <c r="Q49" s="15">
        <f t="shared" si="21"/>
        <v>2</v>
      </c>
      <c r="R49" s="15">
        <f t="shared" si="21"/>
        <v>4</v>
      </c>
      <c r="S49" s="15">
        <f t="shared" si="21"/>
        <v>3</v>
      </c>
      <c r="T49" s="15">
        <f t="shared" si="21"/>
        <v>3</v>
      </c>
      <c r="U49" s="15">
        <f t="shared" si="21"/>
        <v>4</v>
      </c>
      <c r="V49" s="15">
        <f t="shared" si="21"/>
        <v>5</v>
      </c>
      <c r="W49" s="15">
        <f t="shared" si="21"/>
        <v>6</v>
      </c>
      <c r="X49" s="15">
        <f t="shared" ref="X49" si="22">SUM(X10:X47)</f>
        <v>0</v>
      </c>
      <c r="Y49" s="15">
        <f t="shared" si="21"/>
        <v>6</v>
      </c>
      <c r="Z49" s="15">
        <f t="shared" si="21"/>
        <v>1</v>
      </c>
      <c r="AA49" s="15">
        <f>SUM(AA10:AA47)</f>
        <v>1</v>
      </c>
      <c r="AB49" s="15">
        <f t="shared" si="21"/>
        <v>0</v>
      </c>
      <c r="AC49" s="15">
        <f>SUM(AC10:AC47)</f>
        <v>2</v>
      </c>
      <c r="AD49" s="15">
        <f t="shared" si="21"/>
        <v>7</v>
      </c>
      <c r="AE49" s="15">
        <f t="shared" si="21"/>
        <v>2</v>
      </c>
      <c r="AF49" s="15">
        <f t="shared" si="21"/>
        <v>13</v>
      </c>
      <c r="AG49" s="15">
        <f t="shared" si="21"/>
        <v>9</v>
      </c>
      <c r="AH49" s="15">
        <f t="shared" si="21"/>
        <v>8</v>
      </c>
      <c r="AI49" s="15">
        <f t="shared" si="21"/>
        <v>16</v>
      </c>
      <c r="AJ49" s="15">
        <f t="shared" si="21"/>
        <v>14</v>
      </c>
      <c r="AK49" s="15">
        <f>SUM(AJ10:AJ47)</f>
        <v>14</v>
      </c>
      <c r="AL49" s="15">
        <f>SUM(AK10:AK47)</f>
        <v>10</v>
      </c>
      <c r="AM49" s="15">
        <f>SUM(AL10:AL47)</f>
        <v>24</v>
      </c>
      <c r="AN49" s="15">
        <f t="shared" si="21"/>
        <v>19</v>
      </c>
      <c r="AO49" s="15">
        <f t="shared" si="21"/>
        <v>20</v>
      </c>
      <c r="AP49" s="15">
        <f t="shared" si="21"/>
        <v>8</v>
      </c>
      <c r="AQ49" s="15">
        <f t="shared" si="21"/>
        <v>8</v>
      </c>
      <c r="AR49" s="15">
        <f t="shared" si="21"/>
        <v>11</v>
      </c>
      <c r="AS49" s="15">
        <f t="shared" si="21"/>
        <v>4</v>
      </c>
      <c r="AT49" s="15">
        <f t="shared" si="21"/>
        <v>7</v>
      </c>
      <c r="AU49" s="15">
        <f t="shared" si="21"/>
        <v>13</v>
      </c>
      <c r="AV49" s="15">
        <f t="shared" ref="AV49" si="23">SUM(AV10:AV47)</f>
        <v>0</v>
      </c>
      <c r="AW49" s="15">
        <f>SUM(AW10:AW47)</f>
        <v>11</v>
      </c>
      <c r="AX49" s="15">
        <f t="shared" si="21"/>
        <v>10</v>
      </c>
      <c r="AY49" s="15">
        <f t="shared" si="21"/>
        <v>17</v>
      </c>
      <c r="AZ49" s="15">
        <f t="shared" si="21"/>
        <v>12</v>
      </c>
      <c r="BA49" s="15">
        <f t="shared" si="21"/>
        <v>13</v>
      </c>
      <c r="BB49" s="15">
        <f t="shared" si="21"/>
        <v>17</v>
      </c>
      <c r="BC49" s="15">
        <f t="shared" ref="BC49" si="24">SUM(BC10:BC47)</f>
        <v>17</v>
      </c>
      <c r="BD49" s="15">
        <f t="shared" si="21"/>
        <v>9</v>
      </c>
      <c r="BE49" s="15">
        <f t="shared" ref="BE49" si="25">SUM(BE10:BE47)</f>
        <v>10</v>
      </c>
      <c r="BF49" s="150">
        <f>SUM(BF10:BF47)</f>
        <v>13</v>
      </c>
      <c r="BG49" s="94"/>
      <c r="BH49" s="162"/>
      <c r="BI49" s="15"/>
      <c r="BJ49" s="15">
        <f>SUM(BJ10:BJ47)</f>
        <v>287246</v>
      </c>
      <c r="BK49" s="15"/>
      <c r="BL49" s="15"/>
      <c r="BM49" s="15"/>
      <c r="BN49" s="15"/>
      <c r="BO49" s="15">
        <f>SUM(BO10:BO47)</f>
        <v>555</v>
      </c>
      <c r="BP49" s="15"/>
      <c r="BQ49" s="15"/>
      <c r="BR49" s="15"/>
      <c r="BS49" s="15"/>
      <c r="BT49" s="15"/>
      <c r="BU49" s="15"/>
      <c r="BV49" s="84"/>
      <c r="BW49" s="84"/>
      <c r="BX49" s="84"/>
      <c r="BY49" s="84"/>
      <c r="BZ49" s="84"/>
      <c r="CA49" s="15"/>
      <c r="CB49" s="15"/>
      <c r="CC49" s="15"/>
      <c r="CD49" s="15"/>
    </row>
    <row r="50" spans="1:82" x14ac:dyDescent="0.2">
      <c r="A50" s="108"/>
      <c r="F50" s="136"/>
      <c r="G50" s="137"/>
      <c r="BF50" s="146"/>
      <c r="BG50" s="96"/>
    </row>
    <row r="51" spans="1:82" ht="15" x14ac:dyDescent="0.25">
      <c r="A51" s="109" t="s">
        <v>47</v>
      </c>
      <c r="B51" s="115">
        <f>COUNTIF(B10:B47,"&gt;0")</f>
        <v>16</v>
      </c>
      <c r="C51" s="15">
        <f t="shared" ref="C51:G51" si="26">COUNTIF(C10:C47,"&gt;0")</f>
        <v>0</v>
      </c>
      <c r="D51" s="15">
        <f t="shared" si="26"/>
        <v>0</v>
      </c>
      <c r="E51" s="15">
        <f t="shared" ref="E51:F51" si="27">COUNTIF(E10:E47,"&gt;0")</f>
        <v>0</v>
      </c>
      <c r="F51" s="144">
        <f t="shared" si="27"/>
        <v>0</v>
      </c>
      <c r="G51" s="145">
        <f t="shared" si="26"/>
        <v>6</v>
      </c>
      <c r="H51" s="15">
        <f>COUNTIF(H10:H47,"&gt;0")</f>
        <v>5</v>
      </c>
      <c r="I51" s="15">
        <f t="shared" ref="I51:J51" si="28">COUNTIF(I10:I47,"&gt;0")</f>
        <v>7</v>
      </c>
      <c r="J51" s="15">
        <f t="shared" si="28"/>
        <v>6</v>
      </c>
      <c r="K51" s="15">
        <f t="shared" ref="K51:BD51" si="29">COUNTIF(K10:K47,"&gt;0")</f>
        <v>1</v>
      </c>
      <c r="L51" s="15">
        <f t="shared" si="29"/>
        <v>0</v>
      </c>
      <c r="M51" s="15">
        <f t="shared" si="29"/>
        <v>2</v>
      </c>
      <c r="N51" s="15">
        <f t="shared" si="29"/>
        <v>0</v>
      </c>
      <c r="O51" s="15">
        <f t="shared" si="29"/>
        <v>5</v>
      </c>
      <c r="P51" s="15">
        <f t="shared" si="29"/>
        <v>4</v>
      </c>
      <c r="Q51" s="15">
        <f t="shared" si="29"/>
        <v>1</v>
      </c>
      <c r="R51" s="15">
        <f t="shared" si="29"/>
        <v>1</v>
      </c>
      <c r="S51" s="15">
        <f t="shared" si="29"/>
        <v>3</v>
      </c>
      <c r="T51" s="15">
        <f t="shared" si="29"/>
        <v>3</v>
      </c>
      <c r="U51" s="15">
        <f t="shared" si="29"/>
        <v>4</v>
      </c>
      <c r="V51" s="15">
        <f t="shared" si="29"/>
        <v>3</v>
      </c>
      <c r="W51" s="15">
        <f t="shared" si="29"/>
        <v>4</v>
      </c>
      <c r="X51" s="15">
        <f t="shared" ref="X51" si="30">COUNTIF(X10:X47,"&gt;0")</f>
        <v>0</v>
      </c>
      <c r="Y51" s="15">
        <f t="shared" si="29"/>
        <v>4</v>
      </c>
      <c r="Z51" s="15">
        <f t="shared" si="29"/>
        <v>1</v>
      </c>
      <c r="AA51" s="15">
        <f>COUNTIF(AA10:AA47,"&gt;0")</f>
        <v>1</v>
      </c>
      <c r="AB51" s="15">
        <f t="shared" si="29"/>
        <v>0</v>
      </c>
      <c r="AC51" s="15">
        <f>COUNTIF(AC10:AC47,"&gt;0")</f>
        <v>1</v>
      </c>
      <c r="AD51" s="15">
        <f t="shared" si="29"/>
        <v>4</v>
      </c>
      <c r="AE51" s="15">
        <f t="shared" si="29"/>
        <v>2</v>
      </c>
      <c r="AF51" s="15">
        <f t="shared" si="29"/>
        <v>8</v>
      </c>
      <c r="AG51" s="15">
        <f t="shared" si="29"/>
        <v>4</v>
      </c>
      <c r="AH51" s="15">
        <f t="shared" si="29"/>
        <v>3</v>
      </c>
      <c r="AI51" s="15">
        <f t="shared" si="29"/>
        <v>5</v>
      </c>
      <c r="AJ51" s="15">
        <f t="shared" si="29"/>
        <v>7</v>
      </c>
      <c r="AK51" s="15">
        <f>COUNTIF(AJ10:AJ47,"&gt;0")</f>
        <v>7</v>
      </c>
      <c r="AL51" s="15">
        <f>COUNTIF(AK10:AK47,"&gt;0")</f>
        <v>5</v>
      </c>
      <c r="AM51" s="15">
        <f>COUNTIF(AL10:AL47,"&gt;0")</f>
        <v>8</v>
      </c>
      <c r="AN51" s="15">
        <f t="shared" si="29"/>
        <v>6</v>
      </c>
      <c r="AO51" s="15">
        <f t="shared" si="29"/>
        <v>7</v>
      </c>
      <c r="AP51" s="15">
        <f t="shared" si="29"/>
        <v>6</v>
      </c>
      <c r="AQ51" s="15">
        <f t="shared" si="29"/>
        <v>3</v>
      </c>
      <c r="AR51" s="15">
        <f t="shared" si="29"/>
        <v>5</v>
      </c>
      <c r="AS51" s="15">
        <f t="shared" si="29"/>
        <v>3</v>
      </c>
      <c r="AT51" s="15">
        <f t="shared" si="29"/>
        <v>3</v>
      </c>
      <c r="AU51" s="15">
        <f t="shared" si="29"/>
        <v>3</v>
      </c>
      <c r="AV51" s="15">
        <f t="shared" ref="AV51" si="31">COUNTIF(AV10:AV47,"&gt;0")</f>
        <v>0</v>
      </c>
      <c r="AW51" s="15">
        <f>COUNTIF(AW10:AW47,"&gt;0")</f>
        <v>5</v>
      </c>
      <c r="AX51" s="15">
        <f t="shared" si="29"/>
        <v>4</v>
      </c>
      <c r="AY51" s="15">
        <f t="shared" si="29"/>
        <v>5</v>
      </c>
      <c r="AZ51" s="15">
        <f t="shared" si="29"/>
        <v>5</v>
      </c>
      <c r="BA51" s="15">
        <f t="shared" si="29"/>
        <v>4</v>
      </c>
      <c r="BB51" s="15">
        <f t="shared" si="29"/>
        <v>3</v>
      </c>
      <c r="BC51" s="15">
        <f t="shared" ref="BC51" si="32">COUNTIF(BC10:BC47,"&gt;0")</f>
        <v>5</v>
      </c>
      <c r="BD51" s="15">
        <f t="shared" si="29"/>
        <v>5</v>
      </c>
      <c r="BE51" s="15">
        <f t="shared" ref="BE51" si="33">COUNTIF(BE10:BE47,"&gt;0")</f>
        <v>2</v>
      </c>
      <c r="BF51" s="150">
        <f>COUNTIF(BF10:BF47,"&gt;0")</f>
        <v>3</v>
      </c>
      <c r="BG51" s="94"/>
    </row>
    <row r="52" spans="1:82" x14ac:dyDescent="0.2">
      <c r="A52" s="108"/>
      <c r="F52" s="136"/>
      <c r="G52" s="137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151"/>
      <c r="BG52" s="20"/>
    </row>
    <row r="53" spans="1:82" x14ac:dyDescent="0.2">
      <c r="A53" s="108"/>
      <c r="F53" s="136"/>
      <c r="G53" s="137"/>
      <c r="BF53" s="146"/>
    </row>
    <row r="54" spans="1:82" ht="14.25" x14ac:dyDescent="0.2">
      <c r="A54" s="108"/>
      <c r="F54" s="136"/>
      <c r="G54" s="137"/>
      <c r="BF54" s="146"/>
      <c r="BI54" s="34"/>
    </row>
    <row r="55" spans="1:82" ht="14.25" x14ac:dyDescent="0.2">
      <c r="A55" s="110" t="s">
        <v>144</v>
      </c>
      <c r="C55">
        <f t="shared" ref="C55:AH55" si="34">C4</f>
        <v>0</v>
      </c>
      <c r="D55">
        <f t="shared" si="34"/>
        <v>0</v>
      </c>
      <c r="E55">
        <f t="shared" si="34"/>
        <v>0</v>
      </c>
      <c r="F55" s="136">
        <f t="shared" si="34"/>
        <v>0</v>
      </c>
      <c r="G55" s="137">
        <f t="shared" si="34"/>
        <v>18</v>
      </c>
      <c r="H55">
        <f t="shared" si="34"/>
        <v>19</v>
      </c>
      <c r="I55">
        <f t="shared" si="34"/>
        <v>16</v>
      </c>
      <c r="J55">
        <f t="shared" si="34"/>
        <v>20</v>
      </c>
      <c r="K55">
        <f t="shared" si="34"/>
        <v>13</v>
      </c>
      <c r="L55">
        <f t="shared" si="34"/>
        <v>0</v>
      </c>
      <c r="M55">
        <f t="shared" si="34"/>
        <v>15</v>
      </c>
      <c r="N55">
        <f t="shared" si="34"/>
        <v>0</v>
      </c>
      <c r="O55">
        <f t="shared" si="34"/>
        <v>22</v>
      </c>
      <c r="P55">
        <f t="shared" si="34"/>
        <v>17</v>
      </c>
      <c r="Q55">
        <f t="shared" si="34"/>
        <v>22</v>
      </c>
      <c r="R55">
        <f t="shared" si="34"/>
        <v>23</v>
      </c>
      <c r="S55">
        <f t="shared" si="34"/>
        <v>23</v>
      </c>
      <c r="T55">
        <f t="shared" si="34"/>
        <v>23</v>
      </c>
      <c r="U55">
        <f t="shared" si="34"/>
        <v>18</v>
      </c>
      <c r="V55">
        <f t="shared" si="34"/>
        <v>21</v>
      </c>
      <c r="W55">
        <f t="shared" si="34"/>
        <v>18</v>
      </c>
      <c r="X55">
        <f t="shared" si="34"/>
        <v>17</v>
      </c>
      <c r="Y55">
        <f t="shared" si="34"/>
        <v>21</v>
      </c>
      <c r="Z55">
        <f t="shared" si="34"/>
        <v>21</v>
      </c>
      <c r="AA55">
        <f>AA4</f>
        <v>18</v>
      </c>
      <c r="AB55">
        <f t="shared" si="34"/>
        <v>18</v>
      </c>
      <c r="AC55">
        <f>AC4</f>
        <v>20</v>
      </c>
      <c r="AD55">
        <f t="shared" si="34"/>
        <v>22</v>
      </c>
      <c r="AE55">
        <f t="shared" si="34"/>
        <v>23</v>
      </c>
      <c r="AF55">
        <f t="shared" si="34"/>
        <v>27</v>
      </c>
      <c r="AG55">
        <f t="shared" si="34"/>
        <v>18</v>
      </c>
      <c r="AH55">
        <f t="shared" si="34"/>
        <v>17</v>
      </c>
      <c r="AI55">
        <f t="shared" ref="AI55:BF55" si="35">AI4</f>
        <v>20</v>
      </c>
      <c r="AJ55">
        <f t="shared" si="35"/>
        <v>21</v>
      </c>
      <c r="AK55">
        <f t="shared" si="35"/>
        <v>25</v>
      </c>
      <c r="AL55">
        <f t="shared" si="35"/>
        <v>27</v>
      </c>
      <c r="AM55">
        <f t="shared" si="35"/>
        <v>23</v>
      </c>
      <c r="AN55">
        <f t="shared" si="35"/>
        <v>25</v>
      </c>
      <c r="AO55">
        <f t="shared" si="35"/>
        <v>24</v>
      </c>
      <c r="AP55">
        <f t="shared" si="35"/>
        <v>23</v>
      </c>
      <c r="AQ55">
        <f t="shared" si="35"/>
        <v>23</v>
      </c>
      <c r="AR55">
        <f t="shared" si="35"/>
        <v>24</v>
      </c>
      <c r="AS55">
        <f t="shared" si="35"/>
        <v>27</v>
      </c>
      <c r="AT55">
        <f t="shared" si="35"/>
        <v>24</v>
      </c>
      <c r="AU55">
        <f t="shared" si="35"/>
        <v>22</v>
      </c>
      <c r="AV55">
        <f t="shared" si="35"/>
        <v>0</v>
      </c>
      <c r="AW55">
        <f t="shared" si="35"/>
        <v>27</v>
      </c>
      <c r="AX55">
        <f t="shared" si="35"/>
        <v>24</v>
      </c>
      <c r="AY55">
        <f t="shared" si="35"/>
        <v>27</v>
      </c>
      <c r="AZ55">
        <f t="shared" si="35"/>
        <v>27</v>
      </c>
      <c r="BA55">
        <f t="shared" si="35"/>
        <v>19</v>
      </c>
      <c r="BB55">
        <f t="shared" si="35"/>
        <v>17</v>
      </c>
      <c r="BC55">
        <f t="shared" ref="BC55" si="36">BC4</f>
        <v>18</v>
      </c>
      <c r="BD55">
        <f t="shared" si="35"/>
        <v>23</v>
      </c>
      <c r="BE55">
        <f t="shared" si="35"/>
        <v>21</v>
      </c>
      <c r="BF55" s="146">
        <f t="shared" si="35"/>
        <v>18</v>
      </c>
      <c r="BI55" s="34"/>
    </row>
    <row r="56" spans="1:82" ht="14.25" x14ac:dyDescent="0.2">
      <c r="A56" s="108"/>
      <c r="F56" s="136"/>
      <c r="G56" s="137"/>
      <c r="BF56" s="146"/>
      <c r="BI56" s="34"/>
    </row>
    <row r="57" spans="1:82" ht="14.25" x14ac:dyDescent="0.2">
      <c r="A57" s="110" t="s">
        <v>168</v>
      </c>
      <c r="F57" s="136"/>
      <c r="G57" s="137"/>
      <c r="BF57" s="146"/>
      <c r="BI57" s="34"/>
    </row>
    <row r="58" spans="1:82" ht="14.25" x14ac:dyDescent="0.2">
      <c r="A58" s="111" t="s">
        <v>169</v>
      </c>
      <c r="C58">
        <f>VLOOKUP(C2,KNMI!$Z$174:$AA$367,2,FALSE)</f>
        <v>1</v>
      </c>
      <c r="D58">
        <f>VLOOKUP(D2,KNMI!$Z$174:$AA$367,2,FALSE)</f>
        <v>1</v>
      </c>
      <c r="E58">
        <f>VLOOKUP(E2,KNMI!$Z$181:$AA$367,2,FALSE)</f>
        <v>0</v>
      </c>
      <c r="F58" s="152">
        <f>VLOOKUP(F2,KNMI!$Z$181:$AA$367,2,FALSE)</f>
        <v>0</v>
      </c>
      <c r="G58" s="170">
        <f>VLOOKUP(G2,KNMI!$Z$181:$AA$367,2,FALSE)</f>
        <v>1</v>
      </c>
      <c r="H58">
        <f>VLOOKUP(H2,KNMI!$Z$181:$AA$367,2,FALSE)</f>
        <v>1</v>
      </c>
      <c r="I58">
        <f>VLOOKUP(I2,KNMI!$Z$181:$AA$367,2,FALSE)</f>
        <v>1</v>
      </c>
      <c r="J58">
        <f>VLOOKUP(J2,KNMI!$Z$181:$AA$367,2,FALSE)</f>
        <v>1</v>
      </c>
      <c r="K58">
        <f>VLOOKUP(K2,KNMI!$Z$181:$AA$367,2,FALSE)</f>
        <v>0</v>
      </c>
      <c r="L58">
        <f>VLOOKUP(L2,KNMI!$Z$181:$AA$367,2,FALSE)</f>
        <v>0</v>
      </c>
      <c r="M58">
        <f>VLOOKUP(M2,KNMI!$Z$181:$AA$367,2,FALSE)</f>
        <v>0</v>
      </c>
      <c r="N58">
        <f>VLOOKUP(N2,KNMI!$Z$181:$AA$367,2,FALSE)</f>
        <v>0</v>
      </c>
      <c r="O58">
        <f>VLOOKUP(O2,KNMI!$Z$181:$AA$367,2,FALSE)</f>
        <v>4</v>
      </c>
      <c r="P58">
        <f>VLOOKUP(P2,KNMI!$Z$181:$AA$367,2,FALSE)</f>
        <v>4</v>
      </c>
      <c r="Q58">
        <f>VLOOKUP(Q2,KNMI!$Z$181:$AA$367,2,FALSE)</f>
        <v>5</v>
      </c>
      <c r="R58">
        <f>VLOOKUP(R2,KNMI!$Z$181:$AA$367,2,FALSE)</f>
        <v>5</v>
      </c>
      <c r="S58">
        <f>VLOOKUP(S2,KNMI!$Z$181:$AA$367,2,FALSE)</f>
        <v>2</v>
      </c>
      <c r="T58">
        <f>VLOOKUP(T2,KNMI!$Z$181:$AA$367,2,FALSE)</f>
        <v>2</v>
      </c>
      <c r="U58">
        <f>VLOOKUP(U2,KNMI!$Z$181:$AA$367,2,FALSE)</f>
        <v>3</v>
      </c>
      <c r="V58">
        <f>VLOOKUP(V2,KNMI!$Z$181:$AA$367,2,FALSE)</f>
        <v>3</v>
      </c>
      <c r="W58" s="160">
        <f>VLOOKUP(W2,KNMI!$Z$181:$AA$367,2,FALSE)</f>
        <v>2</v>
      </c>
      <c r="X58">
        <f>VLOOKUP(X2,KNMI!$Z$181:$AA$367,2,FALSE)</f>
        <v>2</v>
      </c>
      <c r="Y58">
        <f>VLOOKUP(Y2,KNMI!$Z$181:$AA$367,2,FALSE)</f>
        <v>6</v>
      </c>
      <c r="Z58">
        <f>VLOOKUP(Z2,KNMI!$Z$181:$AA$367,2,FALSE)</f>
        <v>6</v>
      </c>
      <c r="AA58">
        <f>VLOOKUP(AA2,KNMI!$Z$181:$AA$367,2,FALSE)</f>
        <v>1</v>
      </c>
      <c r="AB58">
        <f>VLOOKUP(AB2,KNMI!$Z$181:$AA$367,2,FALSE)</f>
        <v>1</v>
      </c>
      <c r="AC58">
        <f>VLOOKUP(AC2,KNMI!$Z$181:$AA$367,2,FALSE)</f>
        <v>4</v>
      </c>
      <c r="AD58">
        <f>VLOOKUP(AD2,KNMI!$Z$181:$AA$367,2,FALSE)</f>
        <v>4</v>
      </c>
      <c r="AE58">
        <f>VLOOKUP(AE2,KNMI!$Z$181:$AA$367,2,FALSE)</f>
        <v>6</v>
      </c>
      <c r="AF58">
        <f>VLOOKUP(AF2,KNMI!$Z$181:$AA$367,2,FALSE)</f>
        <v>6</v>
      </c>
      <c r="AG58">
        <f>VLOOKUP(AG2,KNMI!$Z$181:$AA$367,2,FALSE)</f>
        <v>3</v>
      </c>
      <c r="AH58">
        <f>VLOOKUP(AH2,KNMI!$Z$181:$AA$367,2,FALSE)</f>
        <v>3</v>
      </c>
      <c r="AI58">
        <f>VLOOKUP(AI2,KNMI!$Z$181:$AA$367,2,FALSE)</f>
        <v>4</v>
      </c>
      <c r="AJ58">
        <f>VLOOKUP(AJ2,KNMI!$Z$181:$AA$367,2,FALSE)</f>
        <v>4</v>
      </c>
      <c r="AK58">
        <f>VLOOKUP(AK2,KNMI!$Z$181:$AA$367,2,FALSE)</f>
        <v>5</v>
      </c>
      <c r="AL58">
        <f>VLOOKUP(AL2,KNMI!$Z$181:$AA$367,2,FALSE)</f>
        <v>5</v>
      </c>
      <c r="AM58">
        <f>VLOOKUP(AM2,KNMI!$Z$181:$AA$367,2,FALSE)</f>
        <v>3</v>
      </c>
      <c r="AN58">
        <f>VLOOKUP(AN2,KNMI!$Z$181:$AA$367,2,FALSE)</f>
        <v>3</v>
      </c>
      <c r="AO58">
        <f>VLOOKUP(AO2,KNMI!$Z$181:$AA$367,2,FALSE)</f>
        <v>3</v>
      </c>
      <c r="AP58">
        <f>VLOOKUP(AP2,KNMI!$Z$181:$AA$367,2,FALSE)</f>
        <v>3</v>
      </c>
      <c r="AQ58">
        <f>VLOOKUP(AQ2,KNMI!$Z$181:$AA$367,2,FALSE)</f>
        <v>6</v>
      </c>
      <c r="AR58">
        <f>VLOOKUP(AR2,KNMI!$Z$181:$AA$367,2,FALSE)</f>
        <v>6</v>
      </c>
      <c r="AS58">
        <f>VLOOKUP(AS2,KNMI!$Z$181:$AA$367,2,FALSE)</f>
        <v>4</v>
      </c>
      <c r="AT58">
        <f>VLOOKUP(AT2,KNMI!$Z$181:$AA$367,2,FALSE)</f>
        <v>4</v>
      </c>
      <c r="AU58">
        <f>VLOOKUP(AU2,KNMI!$Z$181:$AA$367,2,FALSE)</f>
        <v>4</v>
      </c>
      <c r="AV58">
        <f>VLOOKUP(AV2,KNMI!$Z$181:$AA$367,2,FALSE)</f>
        <v>4</v>
      </c>
      <c r="AW58">
        <f>VLOOKUP(AW2,KNMI!$Z$181:$AA$367,2,FALSE)</f>
        <v>5</v>
      </c>
      <c r="AX58">
        <f>VLOOKUP(AX2,KNMI!$Z$181:$AA$367,2,FALSE)</f>
        <v>5</v>
      </c>
      <c r="AY58">
        <f>VLOOKUP(AY2,KNMI!$Z$181:$AA$367,2,FALSE)</f>
        <v>4</v>
      </c>
      <c r="AZ58">
        <f>VLOOKUP(AZ2,KNMI!$Z$181:$AA$367,2,FALSE)</f>
        <v>4</v>
      </c>
      <c r="BA58">
        <f>VLOOKUP(BA2,KNMI!$Z$181:$AA$367,2,FALSE)</f>
        <v>2</v>
      </c>
      <c r="BB58">
        <f>VLOOKUP(BB2,KNMI!$Z$181:$AA$367,2,FALSE)</f>
        <v>2</v>
      </c>
      <c r="BC58">
        <f>VLOOKUP(BC2,KNMI!$Z$181:$AA$367,2,FALSE)</f>
        <v>6</v>
      </c>
      <c r="BD58">
        <f>VLOOKUP(BD2,KNMI!$Z$181:$AA$367,2,FALSE)</f>
        <v>6</v>
      </c>
      <c r="BE58">
        <f>VLOOKUP(BE2,KNMI!$Z$181:$AA$367,2,FALSE)</f>
        <v>1</v>
      </c>
      <c r="BF58">
        <f>VLOOKUP(BF2,KNMI!$Z$181:$AA$367,2,FALSE)</f>
        <v>1</v>
      </c>
      <c r="BI58" s="34"/>
    </row>
    <row r="59" spans="1:82" ht="14.25" x14ac:dyDescent="0.2">
      <c r="A59" s="123" t="s">
        <v>183</v>
      </c>
      <c r="F59" s="136"/>
      <c r="G59" s="137"/>
      <c r="BF59" s="146"/>
      <c r="BI59" s="34"/>
    </row>
    <row r="60" spans="1:82" ht="14.25" x14ac:dyDescent="0.2">
      <c r="A60" s="124" t="s">
        <v>184</v>
      </c>
      <c r="F60" s="136"/>
      <c r="G60" s="137"/>
      <c r="BF60" s="146"/>
      <c r="BI60" s="34"/>
    </row>
    <row r="61" spans="1:82" ht="14.25" x14ac:dyDescent="0.2">
      <c r="A61" s="125" t="s">
        <v>185</v>
      </c>
      <c r="F61" s="136"/>
      <c r="G61" s="137"/>
      <c r="BF61" s="146"/>
      <c r="BI61" s="34"/>
    </row>
    <row r="62" spans="1:82" ht="14.25" x14ac:dyDescent="0.2">
      <c r="A62" s="108"/>
      <c r="F62" s="136"/>
      <c r="G62" s="137"/>
      <c r="BF62" s="146"/>
      <c r="BI62" s="34"/>
    </row>
    <row r="63" spans="1:82" ht="14.25" x14ac:dyDescent="0.2">
      <c r="A63" s="108"/>
      <c r="F63" s="136"/>
      <c r="G63" s="137"/>
      <c r="BF63" s="146"/>
      <c r="BI63" s="34"/>
    </row>
    <row r="64" spans="1:82" ht="14.25" x14ac:dyDescent="0.2">
      <c r="A64" s="108"/>
      <c r="F64" s="136"/>
      <c r="G64" s="137"/>
      <c r="BF64" s="146"/>
      <c r="BI64" s="34"/>
    </row>
    <row r="65" spans="1:78" ht="14.25" x14ac:dyDescent="0.2">
      <c r="A65" s="108"/>
      <c r="F65" s="136"/>
      <c r="G65" s="137"/>
      <c r="BF65" s="146"/>
      <c r="BI65" s="34"/>
    </row>
    <row r="66" spans="1:78" ht="14.25" x14ac:dyDescent="0.2">
      <c r="BI66" s="34"/>
    </row>
    <row r="67" spans="1:78" ht="14.25" x14ac:dyDescent="0.2">
      <c r="BI67" s="34"/>
    </row>
    <row r="68" spans="1:78" ht="14.25" x14ac:dyDescent="0.2">
      <c r="A68" s="15" t="s">
        <v>189</v>
      </c>
      <c r="BI68" s="34"/>
    </row>
    <row r="69" spans="1:78" ht="14.25" x14ac:dyDescent="0.2">
      <c r="A69">
        <v>2024</v>
      </c>
      <c r="C69" t="str">
        <f t="shared" ref="C69:H69" si="37">IF(ISBLANK(C6),"",C49)</f>
        <v/>
      </c>
      <c r="D69" t="str">
        <f t="shared" si="37"/>
        <v/>
      </c>
      <c r="E69" t="str">
        <f t="shared" si="37"/>
        <v/>
      </c>
      <c r="F69" t="str">
        <f t="shared" si="37"/>
        <v/>
      </c>
      <c r="G69">
        <f t="shared" si="37"/>
        <v>16</v>
      </c>
      <c r="H69">
        <f t="shared" si="37"/>
        <v>5</v>
      </c>
      <c r="I69">
        <f>IF(ISBLANK(J6),"",I49)</f>
        <v>16</v>
      </c>
      <c r="J69">
        <f>IF(ISBLANK(#REF!),"",J49)</f>
        <v>16</v>
      </c>
      <c r="K69">
        <f t="shared" ref="K69:BF69" si="38">IF(ISBLANK(K6),"",K49)</f>
        <v>4</v>
      </c>
      <c r="L69" t="str">
        <f t="shared" si="38"/>
        <v/>
      </c>
      <c r="M69">
        <f t="shared" si="38"/>
        <v>2</v>
      </c>
      <c r="N69" t="str">
        <f t="shared" si="38"/>
        <v/>
      </c>
      <c r="O69">
        <f t="shared" si="38"/>
        <v>10</v>
      </c>
      <c r="P69">
        <f t="shared" si="38"/>
        <v>5</v>
      </c>
      <c r="Q69">
        <f t="shared" si="38"/>
        <v>2</v>
      </c>
      <c r="R69">
        <f t="shared" si="38"/>
        <v>4</v>
      </c>
      <c r="S69">
        <f t="shared" si="38"/>
        <v>3</v>
      </c>
      <c r="T69">
        <f t="shared" si="38"/>
        <v>3</v>
      </c>
      <c r="U69">
        <f t="shared" si="38"/>
        <v>4</v>
      </c>
      <c r="V69">
        <f t="shared" si="38"/>
        <v>5</v>
      </c>
      <c r="W69">
        <f t="shared" si="38"/>
        <v>6</v>
      </c>
      <c r="X69">
        <f t="shared" si="38"/>
        <v>0</v>
      </c>
      <c r="Y69">
        <f t="shared" si="38"/>
        <v>6</v>
      </c>
      <c r="Z69">
        <f t="shared" si="38"/>
        <v>1</v>
      </c>
      <c r="AA69">
        <f>IF(ISBLANK(AA6),"",AA49)</f>
        <v>1</v>
      </c>
      <c r="AB69">
        <f t="shared" si="38"/>
        <v>0</v>
      </c>
      <c r="AC69">
        <f>IF(ISBLANK(AC6),"",AC49)</f>
        <v>2</v>
      </c>
      <c r="AD69">
        <f t="shared" si="38"/>
        <v>7</v>
      </c>
      <c r="AE69">
        <f t="shared" si="38"/>
        <v>2</v>
      </c>
      <c r="AF69">
        <f t="shared" si="38"/>
        <v>13</v>
      </c>
      <c r="AG69">
        <f t="shared" si="38"/>
        <v>9</v>
      </c>
      <c r="AH69">
        <f t="shared" si="38"/>
        <v>8</v>
      </c>
      <c r="AI69">
        <f t="shared" si="38"/>
        <v>16</v>
      </c>
      <c r="AJ69">
        <f t="shared" si="38"/>
        <v>14</v>
      </c>
      <c r="AK69">
        <f>IF(ISBLANK(#REF!),"",AK49)</f>
        <v>14</v>
      </c>
      <c r="AL69">
        <f>IF(ISBLANK(AK6),"",AL49)</f>
        <v>10</v>
      </c>
      <c r="AM69">
        <f>IF(ISBLANK(AL6),"",AM49)</f>
        <v>24</v>
      </c>
      <c r="AN69">
        <f t="shared" si="38"/>
        <v>19</v>
      </c>
      <c r="AO69">
        <f t="shared" si="38"/>
        <v>20</v>
      </c>
      <c r="AP69">
        <f t="shared" si="38"/>
        <v>8</v>
      </c>
      <c r="AQ69">
        <f t="shared" si="38"/>
        <v>8</v>
      </c>
      <c r="AR69">
        <f t="shared" si="38"/>
        <v>11</v>
      </c>
      <c r="AS69">
        <f t="shared" si="38"/>
        <v>4</v>
      </c>
      <c r="AT69">
        <f t="shared" si="38"/>
        <v>7</v>
      </c>
      <c r="AU69">
        <f t="shared" si="38"/>
        <v>13</v>
      </c>
      <c r="AV69">
        <f>IF(ISBLANK(AW6),"",AW49)</f>
        <v>11</v>
      </c>
      <c r="AW69">
        <f>IF(ISBLANK(AX6),"",AX49)</f>
        <v>10</v>
      </c>
      <c r="AX69">
        <f t="shared" si="38"/>
        <v>10</v>
      </c>
      <c r="AY69">
        <f t="shared" si="38"/>
        <v>17</v>
      </c>
      <c r="AZ69">
        <f t="shared" si="38"/>
        <v>12</v>
      </c>
      <c r="BA69">
        <f t="shared" si="38"/>
        <v>13</v>
      </c>
      <c r="BB69">
        <f t="shared" si="38"/>
        <v>17</v>
      </c>
      <c r="BC69">
        <f t="shared" si="38"/>
        <v>17</v>
      </c>
      <c r="BD69">
        <f t="shared" si="38"/>
        <v>9</v>
      </c>
      <c r="BE69">
        <f t="shared" si="38"/>
        <v>10</v>
      </c>
      <c r="BF69">
        <f t="shared" si="38"/>
        <v>13</v>
      </c>
      <c r="BI69" s="34"/>
    </row>
    <row r="70" spans="1:78" ht="14.25" x14ac:dyDescent="0.2">
      <c r="A70">
        <v>2023</v>
      </c>
      <c r="B70" s="179"/>
      <c r="C70" t="s">
        <v>152</v>
      </c>
      <c r="D70" t="s">
        <v>152</v>
      </c>
      <c r="E70" t="s">
        <v>152</v>
      </c>
      <c r="F70" t="s">
        <v>152</v>
      </c>
      <c r="G70">
        <v>8</v>
      </c>
      <c r="H70">
        <v>2</v>
      </c>
      <c r="I70">
        <v>3</v>
      </c>
      <c r="J70">
        <v>6</v>
      </c>
      <c r="K70">
        <v>3</v>
      </c>
      <c r="L70" t="s">
        <v>152</v>
      </c>
      <c r="M70" t="s">
        <v>152</v>
      </c>
      <c r="N70">
        <v>13</v>
      </c>
      <c r="O70">
        <v>10</v>
      </c>
      <c r="P70" t="s">
        <v>152</v>
      </c>
      <c r="Q70">
        <v>12</v>
      </c>
      <c r="R70">
        <v>14</v>
      </c>
      <c r="S70">
        <v>14</v>
      </c>
      <c r="T70">
        <v>3</v>
      </c>
      <c r="U70" t="s">
        <v>152</v>
      </c>
      <c r="V70">
        <v>4</v>
      </c>
      <c r="W70">
        <v>0</v>
      </c>
      <c r="X70" t="s">
        <v>152</v>
      </c>
      <c r="Y70">
        <v>4</v>
      </c>
      <c r="Z70">
        <v>2</v>
      </c>
      <c r="AA70">
        <v>1</v>
      </c>
      <c r="AB70">
        <v>0</v>
      </c>
      <c r="AC70">
        <v>4</v>
      </c>
      <c r="AD70">
        <v>4</v>
      </c>
      <c r="AE70">
        <v>11</v>
      </c>
      <c r="AF70">
        <v>20</v>
      </c>
      <c r="AG70">
        <v>25</v>
      </c>
      <c r="AH70">
        <v>24</v>
      </c>
      <c r="AI70">
        <v>28</v>
      </c>
      <c r="AJ70">
        <v>36</v>
      </c>
      <c r="AK70">
        <v>13</v>
      </c>
      <c r="AL70">
        <v>16</v>
      </c>
      <c r="AM70">
        <v>11</v>
      </c>
      <c r="AN70">
        <v>9</v>
      </c>
      <c r="AO70">
        <v>4</v>
      </c>
      <c r="AP70">
        <v>12</v>
      </c>
      <c r="AQ70">
        <v>22</v>
      </c>
      <c r="AR70">
        <v>20</v>
      </c>
      <c r="AS70">
        <v>12</v>
      </c>
      <c r="AT70">
        <v>20</v>
      </c>
      <c r="AU70">
        <v>11</v>
      </c>
      <c r="AV70">
        <v>10</v>
      </c>
      <c r="AW70">
        <v>15</v>
      </c>
      <c r="AX70">
        <v>19</v>
      </c>
      <c r="AY70">
        <v>13</v>
      </c>
      <c r="AZ70">
        <v>9</v>
      </c>
      <c r="BA70">
        <v>12</v>
      </c>
      <c r="BB70">
        <v>13</v>
      </c>
      <c r="BC70">
        <v>6</v>
      </c>
      <c r="BD70">
        <v>25</v>
      </c>
      <c r="BE70">
        <v>17</v>
      </c>
      <c r="BF70">
        <v>15</v>
      </c>
      <c r="BI70" s="34"/>
      <c r="BV70" s="179"/>
      <c r="BW70" s="179"/>
      <c r="BX70" s="179"/>
      <c r="BY70" s="179"/>
      <c r="BZ70" s="179"/>
    </row>
    <row r="71" spans="1:78" ht="14.25" x14ac:dyDescent="0.2">
      <c r="A71">
        <v>2022</v>
      </c>
      <c r="B71" s="133"/>
      <c r="C71">
        <v>11</v>
      </c>
      <c r="D71">
        <v>12</v>
      </c>
      <c r="E71" t="s">
        <v>152</v>
      </c>
      <c r="F71" t="s">
        <v>152</v>
      </c>
      <c r="G71" t="s">
        <v>152</v>
      </c>
      <c r="H71" t="s">
        <v>152</v>
      </c>
      <c r="I71">
        <v>4</v>
      </c>
      <c r="J71">
        <v>15</v>
      </c>
      <c r="K71">
        <v>23</v>
      </c>
      <c r="L71">
        <v>18</v>
      </c>
      <c r="M71">
        <v>17</v>
      </c>
      <c r="N71">
        <v>10</v>
      </c>
      <c r="O71">
        <v>13</v>
      </c>
      <c r="P71">
        <v>3</v>
      </c>
      <c r="Q71">
        <v>5</v>
      </c>
      <c r="R71">
        <v>4</v>
      </c>
      <c r="S71">
        <v>9</v>
      </c>
      <c r="T71">
        <v>4</v>
      </c>
      <c r="U71">
        <v>3</v>
      </c>
      <c r="V71">
        <v>2</v>
      </c>
      <c r="W71">
        <v>4</v>
      </c>
      <c r="X71">
        <v>1</v>
      </c>
      <c r="Y71">
        <v>1</v>
      </c>
      <c r="Z71">
        <v>0</v>
      </c>
      <c r="AA71">
        <v>8</v>
      </c>
      <c r="AB71">
        <v>3</v>
      </c>
      <c r="AC71">
        <v>6</v>
      </c>
      <c r="AD71">
        <v>9</v>
      </c>
      <c r="AE71">
        <v>16</v>
      </c>
      <c r="AF71">
        <v>13</v>
      </c>
      <c r="AG71">
        <v>10</v>
      </c>
      <c r="AH71">
        <v>15</v>
      </c>
      <c r="AI71">
        <v>14</v>
      </c>
      <c r="AJ71">
        <v>34</v>
      </c>
      <c r="AK71" t="s">
        <v>152</v>
      </c>
      <c r="AL71">
        <v>10</v>
      </c>
      <c r="AM71" t="s">
        <v>152</v>
      </c>
      <c r="AN71" t="s">
        <v>152</v>
      </c>
      <c r="AO71">
        <v>5</v>
      </c>
      <c r="AP71" t="s">
        <v>152</v>
      </c>
      <c r="AQ71">
        <v>3</v>
      </c>
      <c r="AR71">
        <v>1</v>
      </c>
      <c r="AS71">
        <v>4</v>
      </c>
      <c r="AT71">
        <v>3</v>
      </c>
      <c r="AU71">
        <v>0</v>
      </c>
      <c r="AV71">
        <v>0</v>
      </c>
      <c r="AW71" t="s">
        <v>152</v>
      </c>
      <c r="AX71" t="s">
        <v>152</v>
      </c>
      <c r="AY71">
        <v>1</v>
      </c>
      <c r="AZ71">
        <v>2</v>
      </c>
      <c r="BA71">
        <v>3</v>
      </c>
      <c r="BB71" t="s">
        <v>152</v>
      </c>
      <c r="BC71">
        <v>4</v>
      </c>
      <c r="BD71">
        <v>1</v>
      </c>
      <c r="BE71" t="s">
        <v>152</v>
      </c>
      <c r="BF71">
        <v>2</v>
      </c>
      <c r="BI71" s="34"/>
      <c r="BV71" s="133"/>
      <c r="BW71" s="133"/>
      <c r="BX71" s="133"/>
      <c r="BY71" s="133"/>
      <c r="BZ71" s="133"/>
    </row>
    <row r="72" spans="1:78" ht="14.25" x14ac:dyDescent="0.2">
      <c r="A72">
        <v>2021</v>
      </c>
      <c r="E72">
        <v>10</v>
      </c>
      <c r="F72">
        <v>5</v>
      </c>
      <c r="G72" t="s">
        <v>152</v>
      </c>
      <c r="H72">
        <v>3</v>
      </c>
      <c r="I72">
        <v>4</v>
      </c>
      <c r="J72">
        <v>10</v>
      </c>
      <c r="K72">
        <v>11</v>
      </c>
      <c r="L72">
        <v>8</v>
      </c>
      <c r="M72">
        <v>14</v>
      </c>
      <c r="N72">
        <v>14</v>
      </c>
      <c r="O72">
        <v>15</v>
      </c>
      <c r="P72" t="s">
        <v>152</v>
      </c>
      <c r="Q72">
        <v>14</v>
      </c>
      <c r="R72" t="s">
        <v>152</v>
      </c>
      <c r="S72">
        <v>12</v>
      </c>
      <c r="T72">
        <v>4</v>
      </c>
      <c r="U72" t="s">
        <v>152</v>
      </c>
      <c r="V72" t="s">
        <v>152</v>
      </c>
      <c r="W72">
        <v>1</v>
      </c>
      <c r="X72">
        <v>2</v>
      </c>
      <c r="Y72">
        <v>2</v>
      </c>
      <c r="Z72">
        <v>5</v>
      </c>
      <c r="AA72">
        <v>1</v>
      </c>
      <c r="AB72">
        <v>1</v>
      </c>
      <c r="AC72">
        <v>1</v>
      </c>
      <c r="AD72">
        <v>4</v>
      </c>
      <c r="AE72">
        <v>4</v>
      </c>
      <c r="AF72" t="s">
        <v>152</v>
      </c>
      <c r="AG72">
        <v>11</v>
      </c>
      <c r="AH72">
        <v>15</v>
      </c>
      <c r="AI72">
        <v>12</v>
      </c>
      <c r="AJ72">
        <v>74</v>
      </c>
      <c r="AK72">
        <v>23</v>
      </c>
      <c r="AL72">
        <v>24</v>
      </c>
      <c r="AM72">
        <v>8</v>
      </c>
      <c r="AN72">
        <v>11</v>
      </c>
      <c r="AO72">
        <v>8</v>
      </c>
      <c r="AP72">
        <v>8</v>
      </c>
      <c r="AQ72">
        <v>28</v>
      </c>
      <c r="AR72">
        <v>13</v>
      </c>
      <c r="AS72">
        <v>11</v>
      </c>
      <c r="AT72">
        <v>14</v>
      </c>
      <c r="AU72">
        <v>8</v>
      </c>
      <c r="AV72">
        <v>17</v>
      </c>
      <c r="AW72" t="s">
        <v>152</v>
      </c>
      <c r="AX72">
        <v>27</v>
      </c>
      <c r="AY72">
        <v>9</v>
      </c>
      <c r="AZ72">
        <v>17</v>
      </c>
      <c r="BA72">
        <v>22</v>
      </c>
      <c r="BB72">
        <v>41</v>
      </c>
      <c r="BC72">
        <v>52</v>
      </c>
      <c r="BD72">
        <v>32</v>
      </c>
      <c r="BE72" t="s">
        <v>152</v>
      </c>
      <c r="BF72">
        <v>19</v>
      </c>
      <c r="BI72" s="34"/>
    </row>
    <row r="73" spans="1:78" ht="14.25" x14ac:dyDescent="0.2">
      <c r="A73">
        <v>2020</v>
      </c>
      <c r="G73">
        <v>5</v>
      </c>
      <c r="H73" t="s">
        <v>152</v>
      </c>
      <c r="I73">
        <v>10</v>
      </c>
      <c r="J73">
        <v>9</v>
      </c>
      <c r="K73">
        <v>12</v>
      </c>
      <c r="L73">
        <v>10</v>
      </c>
      <c r="M73">
        <v>22</v>
      </c>
      <c r="N73">
        <v>22</v>
      </c>
      <c r="O73">
        <v>5</v>
      </c>
      <c r="P73">
        <v>27</v>
      </c>
      <c r="Q73">
        <v>13</v>
      </c>
      <c r="R73">
        <v>11</v>
      </c>
      <c r="S73">
        <v>8</v>
      </c>
      <c r="T73">
        <v>5</v>
      </c>
      <c r="U73">
        <v>4</v>
      </c>
      <c r="V73">
        <v>4</v>
      </c>
      <c r="W73" t="s">
        <v>152</v>
      </c>
      <c r="X73">
        <v>4</v>
      </c>
      <c r="Y73">
        <v>3</v>
      </c>
      <c r="Z73">
        <v>2</v>
      </c>
      <c r="AA73">
        <v>7</v>
      </c>
      <c r="AB73">
        <v>0</v>
      </c>
      <c r="AC73" t="s">
        <v>152</v>
      </c>
      <c r="AD73">
        <v>13</v>
      </c>
      <c r="AE73">
        <v>21</v>
      </c>
      <c r="AF73">
        <v>10</v>
      </c>
      <c r="AG73" t="s">
        <v>152</v>
      </c>
      <c r="AH73">
        <v>29</v>
      </c>
      <c r="AI73">
        <v>16</v>
      </c>
      <c r="AJ73">
        <v>38</v>
      </c>
      <c r="AK73">
        <v>65</v>
      </c>
      <c r="AL73">
        <v>28</v>
      </c>
      <c r="AM73">
        <v>48</v>
      </c>
      <c r="AN73">
        <v>30</v>
      </c>
      <c r="AO73">
        <v>37</v>
      </c>
      <c r="AP73" t="s">
        <v>152</v>
      </c>
      <c r="AQ73">
        <v>31</v>
      </c>
      <c r="AR73">
        <v>31</v>
      </c>
      <c r="AS73" t="s">
        <v>152</v>
      </c>
      <c r="AT73" t="s">
        <v>152</v>
      </c>
      <c r="AU73">
        <v>17</v>
      </c>
      <c r="AV73" t="s">
        <v>152</v>
      </c>
      <c r="AW73">
        <v>17</v>
      </c>
      <c r="AX73" t="s">
        <v>152</v>
      </c>
      <c r="AY73">
        <v>10</v>
      </c>
      <c r="AZ73">
        <v>14</v>
      </c>
      <c r="BA73">
        <v>17</v>
      </c>
      <c r="BB73">
        <v>8</v>
      </c>
      <c r="BC73">
        <v>11</v>
      </c>
      <c r="BD73" t="s">
        <v>152</v>
      </c>
      <c r="BE73">
        <v>5</v>
      </c>
      <c r="BF73">
        <v>9</v>
      </c>
      <c r="BI73" s="34"/>
    </row>
    <row r="74" spans="1:78" ht="14.25" x14ac:dyDescent="0.2">
      <c r="A74">
        <v>2019</v>
      </c>
      <c r="G74">
        <v>15</v>
      </c>
      <c r="H74" t="s">
        <v>152</v>
      </c>
      <c r="I74">
        <v>8</v>
      </c>
      <c r="J74" t="s">
        <v>152</v>
      </c>
      <c r="K74">
        <v>7</v>
      </c>
      <c r="L74">
        <v>19</v>
      </c>
      <c r="M74">
        <v>14</v>
      </c>
      <c r="N74">
        <v>14</v>
      </c>
      <c r="O74">
        <v>14</v>
      </c>
      <c r="P74" t="s">
        <v>152</v>
      </c>
      <c r="Q74">
        <v>9</v>
      </c>
      <c r="R74">
        <v>6</v>
      </c>
      <c r="S74">
        <v>11</v>
      </c>
      <c r="T74" t="s">
        <v>152</v>
      </c>
      <c r="U74">
        <v>7</v>
      </c>
      <c r="V74">
        <v>6</v>
      </c>
      <c r="W74" t="s">
        <v>152</v>
      </c>
      <c r="X74" t="s">
        <v>152</v>
      </c>
      <c r="Y74">
        <v>0</v>
      </c>
      <c r="Z74">
        <v>2</v>
      </c>
      <c r="AA74">
        <v>6</v>
      </c>
      <c r="AB74">
        <v>1</v>
      </c>
      <c r="AC74" t="s">
        <v>152</v>
      </c>
      <c r="AD74">
        <v>8</v>
      </c>
      <c r="AE74">
        <v>15</v>
      </c>
      <c r="AF74" t="s">
        <v>152</v>
      </c>
      <c r="AG74" t="s">
        <v>152</v>
      </c>
      <c r="AH74">
        <v>34</v>
      </c>
      <c r="AI74">
        <v>20</v>
      </c>
      <c r="AJ74" t="s">
        <v>152</v>
      </c>
      <c r="AK74">
        <v>33</v>
      </c>
      <c r="AL74">
        <v>24</v>
      </c>
      <c r="AM74">
        <v>22</v>
      </c>
      <c r="AN74" t="s">
        <v>152</v>
      </c>
      <c r="AO74">
        <v>24</v>
      </c>
      <c r="AP74" t="s">
        <v>152</v>
      </c>
      <c r="AQ74">
        <v>20</v>
      </c>
      <c r="AR74" t="s">
        <v>152</v>
      </c>
      <c r="AS74" t="s">
        <v>152</v>
      </c>
      <c r="AT74" t="s">
        <v>152</v>
      </c>
      <c r="AU74">
        <v>7</v>
      </c>
      <c r="AV74">
        <v>18</v>
      </c>
      <c r="AW74">
        <v>7</v>
      </c>
      <c r="AX74" t="s">
        <v>152</v>
      </c>
      <c r="AY74" t="s">
        <v>152</v>
      </c>
      <c r="AZ74">
        <v>10</v>
      </c>
      <c r="BA74" t="s">
        <v>152</v>
      </c>
      <c r="BB74">
        <v>7</v>
      </c>
      <c r="BC74">
        <v>10</v>
      </c>
      <c r="BD74">
        <v>22</v>
      </c>
      <c r="BE74">
        <v>8</v>
      </c>
      <c r="BF74">
        <v>6</v>
      </c>
      <c r="BI74" s="34"/>
    </row>
    <row r="75" spans="1:78" ht="14.25" x14ac:dyDescent="0.2">
      <c r="A75">
        <v>2018</v>
      </c>
      <c r="G75">
        <v>7</v>
      </c>
      <c r="H75">
        <v>10</v>
      </c>
      <c r="I75">
        <v>5</v>
      </c>
      <c r="J75">
        <v>3</v>
      </c>
      <c r="K75">
        <v>6</v>
      </c>
      <c r="L75">
        <v>8</v>
      </c>
      <c r="M75">
        <v>7</v>
      </c>
      <c r="N75">
        <v>9</v>
      </c>
      <c r="O75">
        <v>11</v>
      </c>
      <c r="P75">
        <v>10</v>
      </c>
      <c r="Q75">
        <v>4</v>
      </c>
      <c r="R75">
        <v>7</v>
      </c>
      <c r="S75">
        <v>2</v>
      </c>
      <c r="T75" t="s">
        <v>152</v>
      </c>
      <c r="U75">
        <v>7</v>
      </c>
      <c r="V75">
        <v>1</v>
      </c>
      <c r="W75" t="s">
        <v>152</v>
      </c>
      <c r="X75" t="s">
        <v>152</v>
      </c>
      <c r="Y75">
        <v>4</v>
      </c>
      <c r="Z75">
        <v>8</v>
      </c>
      <c r="AA75">
        <v>16</v>
      </c>
      <c r="AB75">
        <v>25</v>
      </c>
      <c r="AC75">
        <v>22</v>
      </c>
      <c r="AD75">
        <v>38</v>
      </c>
      <c r="AE75">
        <v>41</v>
      </c>
      <c r="AF75">
        <v>39</v>
      </c>
      <c r="AG75">
        <v>73</v>
      </c>
      <c r="AH75" t="s">
        <v>152</v>
      </c>
      <c r="AI75">
        <v>22</v>
      </c>
      <c r="AJ75">
        <v>41</v>
      </c>
      <c r="AK75">
        <v>12</v>
      </c>
      <c r="AL75" t="s">
        <v>152</v>
      </c>
      <c r="AM75">
        <v>11</v>
      </c>
      <c r="AN75">
        <v>5</v>
      </c>
      <c r="AO75">
        <v>3</v>
      </c>
      <c r="AP75">
        <v>11</v>
      </c>
      <c r="AQ75">
        <v>8</v>
      </c>
      <c r="AR75">
        <v>15</v>
      </c>
      <c r="AS75">
        <v>8</v>
      </c>
      <c r="AT75">
        <v>10</v>
      </c>
      <c r="AU75">
        <v>8</v>
      </c>
      <c r="AV75">
        <v>6</v>
      </c>
      <c r="AW75">
        <v>2</v>
      </c>
      <c r="AX75">
        <v>2</v>
      </c>
      <c r="AY75">
        <v>5</v>
      </c>
      <c r="AZ75" t="s">
        <v>152</v>
      </c>
      <c r="BA75">
        <v>4</v>
      </c>
      <c r="BB75" t="s">
        <v>152</v>
      </c>
      <c r="BC75">
        <v>7</v>
      </c>
      <c r="BD75">
        <v>9</v>
      </c>
      <c r="BE75">
        <v>8</v>
      </c>
      <c r="BF75">
        <v>14</v>
      </c>
      <c r="BI75" s="34"/>
    </row>
    <row r="76" spans="1:78" ht="14.25" x14ac:dyDescent="0.2">
      <c r="A76">
        <v>2017</v>
      </c>
      <c r="F76">
        <v>13</v>
      </c>
      <c r="G76">
        <v>9</v>
      </c>
      <c r="H76">
        <v>6</v>
      </c>
      <c r="I76">
        <v>2</v>
      </c>
      <c r="J76">
        <v>3</v>
      </c>
      <c r="K76">
        <v>5</v>
      </c>
      <c r="L76" t="s">
        <v>152</v>
      </c>
      <c r="M76">
        <v>7</v>
      </c>
      <c r="N76">
        <v>15</v>
      </c>
      <c r="O76">
        <v>17</v>
      </c>
      <c r="P76">
        <v>13</v>
      </c>
      <c r="Q76" t="s">
        <v>152</v>
      </c>
      <c r="R76">
        <v>5</v>
      </c>
      <c r="S76">
        <v>21</v>
      </c>
      <c r="T76">
        <v>3</v>
      </c>
      <c r="U76">
        <v>8</v>
      </c>
      <c r="V76">
        <v>0</v>
      </c>
      <c r="W76">
        <v>2</v>
      </c>
      <c r="X76" t="s">
        <v>152</v>
      </c>
      <c r="Y76">
        <v>10</v>
      </c>
      <c r="Z76">
        <v>1</v>
      </c>
      <c r="AA76">
        <v>0</v>
      </c>
      <c r="AB76">
        <v>2</v>
      </c>
      <c r="AC76">
        <v>6</v>
      </c>
      <c r="AD76" t="s">
        <v>152</v>
      </c>
      <c r="AE76">
        <v>25</v>
      </c>
      <c r="AF76" t="s">
        <v>152</v>
      </c>
      <c r="AG76">
        <v>20</v>
      </c>
      <c r="AH76">
        <v>37</v>
      </c>
      <c r="AI76">
        <v>26</v>
      </c>
      <c r="AJ76">
        <v>31</v>
      </c>
      <c r="AK76" t="s">
        <v>152</v>
      </c>
      <c r="AL76" t="s">
        <v>152</v>
      </c>
      <c r="AM76">
        <v>13</v>
      </c>
      <c r="AN76" t="s">
        <v>152</v>
      </c>
      <c r="AO76">
        <v>12</v>
      </c>
      <c r="AP76">
        <v>3</v>
      </c>
      <c r="AQ76">
        <v>20</v>
      </c>
      <c r="AR76">
        <v>4</v>
      </c>
      <c r="AS76">
        <v>4</v>
      </c>
      <c r="AT76">
        <v>14</v>
      </c>
      <c r="AU76" t="s">
        <v>152</v>
      </c>
      <c r="AV76">
        <v>7</v>
      </c>
      <c r="AW76">
        <v>23</v>
      </c>
      <c r="AX76">
        <v>10</v>
      </c>
      <c r="AY76">
        <v>16</v>
      </c>
      <c r="AZ76">
        <v>24</v>
      </c>
      <c r="BA76">
        <v>26</v>
      </c>
      <c r="BB76">
        <v>46</v>
      </c>
      <c r="BC76">
        <v>24</v>
      </c>
      <c r="BD76">
        <v>23</v>
      </c>
      <c r="BE76">
        <v>13</v>
      </c>
      <c r="BF76">
        <v>9</v>
      </c>
      <c r="BI76" s="34"/>
    </row>
    <row r="77" spans="1:78" ht="14.25" x14ac:dyDescent="0.2">
      <c r="A77">
        <v>2016</v>
      </c>
      <c r="F77">
        <v>5</v>
      </c>
      <c r="G77">
        <v>2</v>
      </c>
      <c r="H77">
        <v>4</v>
      </c>
      <c r="I77">
        <v>5</v>
      </c>
      <c r="J77" t="s">
        <v>152</v>
      </c>
      <c r="K77">
        <v>3</v>
      </c>
      <c r="L77">
        <v>5</v>
      </c>
      <c r="M77">
        <v>2</v>
      </c>
      <c r="N77">
        <v>10</v>
      </c>
      <c r="O77">
        <v>14</v>
      </c>
      <c r="P77">
        <v>8</v>
      </c>
      <c r="Q77">
        <v>8</v>
      </c>
      <c r="R77">
        <v>2</v>
      </c>
      <c r="S77">
        <v>9</v>
      </c>
      <c r="T77">
        <v>5</v>
      </c>
      <c r="U77">
        <v>4</v>
      </c>
      <c r="V77">
        <v>0</v>
      </c>
      <c r="W77">
        <v>7</v>
      </c>
      <c r="X77">
        <v>14</v>
      </c>
      <c r="Y77">
        <v>7</v>
      </c>
      <c r="Z77">
        <v>5</v>
      </c>
      <c r="AA77">
        <v>2</v>
      </c>
      <c r="AB77">
        <v>9</v>
      </c>
      <c r="AC77">
        <v>2</v>
      </c>
      <c r="AD77">
        <v>7</v>
      </c>
      <c r="AE77">
        <v>2</v>
      </c>
      <c r="AF77">
        <v>9</v>
      </c>
      <c r="AG77">
        <v>16</v>
      </c>
      <c r="AH77">
        <v>35</v>
      </c>
      <c r="AI77">
        <v>20</v>
      </c>
      <c r="AJ77">
        <v>42</v>
      </c>
      <c r="AK77">
        <v>42</v>
      </c>
      <c r="AL77">
        <v>36</v>
      </c>
      <c r="AM77">
        <v>46</v>
      </c>
      <c r="AN77">
        <v>15</v>
      </c>
      <c r="AO77" t="s">
        <v>152</v>
      </c>
      <c r="AP77">
        <v>13</v>
      </c>
      <c r="AQ77">
        <v>20</v>
      </c>
      <c r="AR77">
        <v>28</v>
      </c>
      <c r="AS77">
        <v>30</v>
      </c>
      <c r="AT77">
        <v>12</v>
      </c>
      <c r="AU77">
        <v>17</v>
      </c>
      <c r="AV77" t="s">
        <v>152</v>
      </c>
      <c r="AW77">
        <v>18</v>
      </c>
      <c r="AX77">
        <v>11</v>
      </c>
      <c r="AY77" t="s">
        <v>152</v>
      </c>
      <c r="AZ77">
        <v>9</v>
      </c>
      <c r="BA77">
        <v>11</v>
      </c>
      <c r="BB77">
        <v>11</v>
      </c>
      <c r="BC77">
        <v>16</v>
      </c>
      <c r="BD77">
        <v>13</v>
      </c>
      <c r="BE77">
        <v>15</v>
      </c>
      <c r="BF77">
        <v>10</v>
      </c>
      <c r="BI77" s="34"/>
    </row>
    <row r="78" spans="1:78" ht="14.25" x14ac:dyDescent="0.2">
      <c r="A78">
        <v>2015</v>
      </c>
      <c r="G78" t="s">
        <v>152</v>
      </c>
      <c r="H78" t="s">
        <v>152</v>
      </c>
      <c r="I78">
        <v>3</v>
      </c>
      <c r="J78">
        <v>4</v>
      </c>
      <c r="K78">
        <v>16</v>
      </c>
      <c r="L78">
        <v>8</v>
      </c>
      <c r="M78">
        <v>10</v>
      </c>
      <c r="N78">
        <v>16</v>
      </c>
      <c r="O78">
        <v>21</v>
      </c>
      <c r="P78">
        <v>0</v>
      </c>
      <c r="Q78" t="s">
        <v>152</v>
      </c>
      <c r="R78" t="s">
        <v>152</v>
      </c>
      <c r="S78">
        <v>13</v>
      </c>
      <c r="T78">
        <v>9</v>
      </c>
      <c r="U78">
        <v>8</v>
      </c>
      <c r="V78" t="s">
        <v>152</v>
      </c>
      <c r="W78" t="s">
        <v>152</v>
      </c>
      <c r="X78" t="s">
        <v>152</v>
      </c>
      <c r="Y78">
        <v>7</v>
      </c>
      <c r="Z78" t="s">
        <v>152</v>
      </c>
      <c r="AA78">
        <v>6</v>
      </c>
      <c r="AB78">
        <v>1</v>
      </c>
      <c r="AC78" t="s">
        <v>152</v>
      </c>
      <c r="AD78">
        <v>1</v>
      </c>
      <c r="AE78">
        <v>9</v>
      </c>
      <c r="AF78">
        <v>1</v>
      </c>
      <c r="AG78">
        <v>3</v>
      </c>
      <c r="AH78">
        <v>15</v>
      </c>
      <c r="AI78">
        <v>16</v>
      </c>
      <c r="AJ78">
        <v>35</v>
      </c>
      <c r="AK78">
        <v>42</v>
      </c>
      <c r="AL78">
        <v>21</v>
      </c>
      <c r="AM78">
        <v>20</v>
      </c>
      <c r="AN78" t="s">
        <v>152</v>
      </c>
      <c r="AO78">
        <v>26</v>
      </c>
      <c r="AP78">
        <v>34</v>
      </c>
      <c r="AQ78">
        <v>16</v>
      </c>
      <c r="AR78" t="s">
        <v>152</v>
      </c>
      <c r="AS78">
        <v>18</v>
      </c>
      <c r="AT78" t="s">
        <v>152</v>
      </c>
      <c r="AU78">
        <v>0</v>
      </c>
      <c r="AV78" t="s">
        <v>152</v>
      </c>
      <c r="AW78">
        <v>2</v>
      </c>
      <c r="AX78" t="s">
        <v>152</v>
      </c>
      <c r="AY78">
        <v>0</v>
      </c>
      <c r="AZ78" t="s">
        <v>152</v>
      </c>
      <c r="BA78">
        <v>2</v>
      </c>
      <c r="BB78" t="s">
        <v>152</v>
      </c>
      <c r="BC78" t="s">
        <v>152</v>
      </c>
      <c r="BD78" t="s">
        <v>152</v>
      </c>
      <c r="BE78">
        <v>11</v>
      </c>
      <c r="BF78">
        <v>5</v>
      </c>
      <c r="BI78" s="34"/>
    </row>
    <row r="79" spans="1:78" ht="14.25" x14ac:dyDescent="0.2">
      <c r="A79">
        <v>2014</v>
      </c>
      <c r="G79">
        <v>7</v>
      </c>
      <c r="H79">
        <v>7</v>
      </c>
      <c r="I79">
        <v>9</v>
      </c>
      <c r="J79">
        <v>7</v>
      </c>
      <c r="K79">
        <v>21</v>
      </c>
      <c r="L79">
        <v>13</v>
      </c>
      <c r="M79">
        <v>32</v>
      </c>
      <c r="N79">
        <v>17</v>
      </c>
      <c r="O79" t="s">
        <v>152</v>
      </c>
      <c r="P79">
        <v>21</v>
      </c>
      <c r="Q79" t="s">
        <v>152</v>
      </c>
      <c r="R79">
        <v>2</v>
      </c>
      <c r="S79">
        <v>9</v>
      </c>
      <c r="T79">
        <v>6</v>
      </c>
      <c r="U79">
        <v>4</v>
      </c>
      <c r="V79" t="s">
        <v>152</v>
      </c>
      <c r="W79">
        <v>0</v>
      </c>
      <c r="X79" t="s">
        <v>152</v>
      </c>
      <c r="Y79">
        <v>2</v>
      </c>
      <c r="Z79" t="s">
        <v>152</v>
      </c>
      <c r="AA79">
        <v>12</v>
      </c>
      <c r="AB79">
        <v>5</v>
      </c>
      <c r="AC79" t="s">
        <v>152</v>
      </c>
      <c r="AD79">
        <v>13</v>
      </c>
      <c r="AE79">
        <v>10</v>
      </c>
      <c r="AF79" t="s">
        <v>152</v>
      </c>
      <c r="AG79">
        <v>19</v>
      </c>
      <c r="AH79">
        <v>25</v>
      </c>
      <c r="AI79">
        <v>58</v>
      </c>
      <c r="AJ79">
        <v>36</v>
      </c>
      <c r="AK79">
        <v>45</v>
      </c>
      <c r="AL79">
        <v>29</v>
      </c>
      <c r="AM79">
        <v>58</v>
      </c>
      <c r="AN79">
        <v>18</v>
      </c>
      <c r="AO79">
        <v>18</v>
      </c>
      <c r="AP79">
        <v>18</v>
      </c>
      <c r="AQ79">
        <v>15</v>
      </c>
      <c r="AR79">
        <v>25</v>
      </c>
      <c r="AS79">
        <v>23</v>
      </c>
      <c r="AT79">
        <v>23</v>
      </c>
      <c r="AU79">
        <v>23</v>
      </c>
      <c r="AV79">
        <v>29</v>
      </c>
      <c r="AW79">
        <v>9</v>
      </c>
      <c r="AX79">
        <v>17</v>
      </c>
      <c r="AY79">
        <v>37</v>
      </c>
      <c r="AZ79">
        <v>37</v>
      </c>
      <c r="BA79">
        <v>28</v>
      </c>
      <c r="BB79">
        <v>9</v>
      </c>
      <c r="BC79">
        <v>16</v>
      </c>
      <c r="BD79">
        <v>20</v>
      </c>
      <c r="BE79">
        <v>20</v>
      </c>
      <c r="BF79">
        <v>29</v>
      </c>
      <c r="BI79" s="34"/>
    </row>
    <row r="80" spans="1:78" ht="14.25" x14ac:dyDescent="0.2">
      <c r="A80">
        <v>2013</v>
      </c>
      <c r="G80" t="s">
        <v>152</v>
      </c>
      <c r="H80" t="s">
        <v>152</v>
      </c>
      <c r="I80" t="s">
        <v>152</v>
      </c>
      <c r="J80">
        <v>4</v>
      </c>
      <c r="K80">
        <v>4</v>
      </c>
      <c r="L80">
        <v>5</v>
      </c>
      <c r="M80">
        <v>6</v>
      </c>
      <c r="N80">
        <v>4</v>
      </c>
      <c r="O80">
        <v>5</v>
      </c>
      <c r="P80">
        <v>11</v>
      </c>
      <c r="Q80">
        <v>6</v>
      </c>
      <c r="R80">
        <v>8</v>
      </c>
      <c r="S80">
        <v>13</v>
      </c>
      <c r="T80">
        <v>8</v>
      </c>
      <c r="U80">
        <v>10</v>
      </c>
      <c r="V80">
        <v>7</v>
      </c>
      <c r="W80">
        <v>6</v>
      </c>
      <c r="X80">
        <v>8</v>
      </c>
      <c r="Y80">
        <v>1</v>
      </c>
      <c r="Z80">
        <v>4</v>
      </c>
      <c r="AA80">
        <v>2</v>
      </c>
      <c r="AB80">
        <v>3</v>
      </c>
      <c r="AC80" t="s">
        <v>152</v>
      </c>
      <c r="AD80" t="s">
        <v>152</v>
      </c>
      <c r="AE80" t="s">
        <v>152</v>
      </c>
      <c r="AF80">
        <v>7</v>
      </c>
      <c r="AG80">
        <v>6</v>
      </c>
      <c r="AH80">
        <v>3</v>
      </c>
      <c r="AI80">
        <v>9</v>
      </c>
      <c r="AJ80">
        <v>13</v>
      </c>
      <c r="AK80">
        <v>14</v>
      </c>
      <c r="AL80">
        <v>45</v>
      </c>
      <c r="AM80">
        <v>24</v>
      </c>
      <c r="AN80">
        <v>59</v>
      </c>
      <c r="AO80">
        <v>50</v>
      </c>
      <c r="AP80">
        <v>48</v>
      </c>
      <c r="AQ80">
        <v>24</v>
      </c>
      <c r="AR80">
        <v>37</v>
      </c>
      <c r="AS80">
        <v>34</v>
      </c>
      <c r="AT80">
        <v>29</v>
      </c>
      <c r="AU80">
        <v>28</v>
      </c>
      <c r="AV80">
        <v>30</v>
      </c>
      <c r="AW80">
        <v>13</v>
      </c>
      <c r="AX80">
        <v>16</v>
      </c>
      <c r="AY80">
        <v>25</v>
      </c>
      <c r="AZ80">
        <v>24</v>
      </c>
      <c r="BA80">
        <v>16</v>
      </c>
      <c r="BB80">
        <v>18</v>
      </c>
      <c r="BC80">
        <v>8</v>
      </c>
      <c r="BD80">
        <v>26</v>
      </c>
      <c r="BE80">
        <v>23</v>
      </c>
      <c r="BF80">
        <v>28</v>
      </c>
      <c r="BI80" s="112"/>
    </row>
    <row r="81" spans="1:78" ht="14.25" x14ac:dyDescent="0.2">
      <c r="A81">
        <v>2012</v>
      </c>
      <c r="G81" t="s">
        <v>152</v>
      </c>
      <c r="H81" t="s">
        <v>152</v>
      </c>
      <c r="I81">
        <v>5</v>
      </c>
      <c r="J81" t="s">
        <v>152</v>
      </c>
      <c r="K81">
        <v>0</v>
      </c>
      <c r="L81">
        <v>2</v>
      </c>
      <c r="M81">
        <v>6</v>
      </c>
      <c r="N81">
        <v>11</v>
      </c>
      <c r="O81" t="s">
        <v>152</v>
      </c>
      <c r="P81" t="s">
        <v>152</v>
      </c>
      <c r="Q81">
        <v>16</v>
      </c>
      <c r="R81">
        <v>5</v>
      </c>
      <c r="S81">
        <v>12</v>
      </c>
      <c r="T81">
        <v>5</v>
      </c>
      <c r="U81">
        <v>11</v>
      </c>
      <c r="V81">
        <v>12</v>
      </c>
      <c r="W81">
        <v>8</v>
      </c>
      <c r="X81" t="s">
        <v>152</v>
      </c>
      <c r="Y81">
        <v>2</v>
      </c>
      <c r="Z81" t="s">
        <v>152</v>
      </c>
      <c r="AA81" t="s">
        <v>152</v>
      </c>
      <c r="AB81">
        <v>21</v>
      </c>
      <c r="AC81" t="s">
        <v>152</v>
      </c>
      <c r="AD81" t="s">
        <v>152</v>
      </c>
      <c r="AE81">
        <v>5</v>
      </c>
      <c r="AF81">
        <v>2</v>
      </c>
      <c r="AG81">
        <v>13</v>
      </c>
      <c r="AH81">
        <v>6</v>
      </c>
      <c r="AI81">
        <v>9</v>
      </c>
      <c r="AJ81">
        <v>15</v>
      </c>
      <c r="AK81" t="s">
        <v>152</v>
      </c>
      <c r="AL81">
        <v>21</v>
      </c>
      <c r="AM81">
        <v>24</v>
      </c>
      <c r="AN81">
        <v>15</v>
      </c>
      <c r="AO81">
        <v>31</v>
      </c>
      <c r="AP81" t="s">
        <v>152</v>
      </c>
      <c r="AQ81">
        <v>8</v>
      </c>
      <c r="AR81">
        <v>21</v>
      </c>
      <c r="AS81">
        <v>13</v>
      </c>
      <c r="AT81" t="s">
        <v>152</v>
      </c>
      <c r="AU81">
        <v>11</v>
      </c>
      <c r="AV81">
        <v>11</v>
      </c>
      <c r="AW81">
        <v>4</v>
      </c>
      <c r="AX81">
        <v>42</v>
      </c>
      <c r="AY81">
        <v>28</v>
      </c>
      <c r="AZ81" t="s">
        <v>152</v>
      </c>
      <c r="BA81">
        <v>23</v>
      </c>
      <c r="BB81" t="s">
        <v>152</v>
      </c>
      <c r="BC81">
        <v>20</v>
      </c>
      <c r="BD81" t="s">
        <v>152</v>
      </c>
      <c r="BE81">
        <v>26</v>
      </c>
      <c r="BF81" t="s">
        <v>152</v>
      </c>
      <c r="BI81" s="112"/>
    </row>
    <row r="82" spans="1:78" ht="14.25" x14ac:dyDescent="0.2">
      <c r="A82">
        <v>2011</v>
      </c>
      <c r="G82">
        <v>6</v>
      </c>
      <c r="H82">
        <v>12</v>
      </c>
      <c r="I82">
        <v>14</v>
      </c>
      <c r="J82">
        <v>13</v>
      </c>
      <c r="K82">
        <v>14</v>
      </c>
      <c r="L82">
        <v>7</v>
      </c>
      <c r="M82">
        <v>8</v>
      </c>
      <c r="N82">
        <v>12</v>
      </c>
      <c r="O82">
        <v>21</v>
      </c>
      <c r="P82">
        <v>11</v>
      </c>
      <c r="Q82">
        <v>6</v>
      </c>
      <c r="R82">
        <v>3</v>
      </c>
      <c r="S82">
        <v>1</v>
      </c>
      <c r="T82">
        <v>3</v>
      </c>
      <c r="U82" t="s">
        <v>152</v>
      </c>
      <c r="V82">
        <v>5</v>
      </c>
      <c r="W82">
        <v>0</v>
      </c>
      <c r="X82">
        <v>12</v>
      </c>
      <c r="Y82" t="s">
        <v>152</v>
      </c>
      <c r="Z82">
        <v>9</v>
      </c>
      <c r="AA82">
        <v>19</v>
      </c>
      <c r="AB82" t="s">
        <v>152</v>
      </c>
      <c r="AC82">
        <v>10</v>
      </c>
      <c r="AD82" t="s">
        <v>152</v>
      </c>
      <c r="AE82">
        <v>12</v>
      </c>
      <c r="AF82">
        <v>18</v>
      </c>
      <c r="AG82" t="s">
        <v>152</v>
      </c>
      <c r="AH82">
        <v>19</v>
      </c>
      <c r="AI82">
        <v>45</v>
      </c>
      <c r="AJ82">
        <v>18</v>
      </c>
      <c r="AK82" t="s">
        <v>152</v>
      </c>
      <c r="AL82">
        <v>7</v>
      </c>
      <c r="AM82">
        <v>11</v>
      </c>
      <c r="AN82">
        <v>17</v>
      </c>
      <c r="AO82">
        <v>29</v>
      </c>
      <c r="AP82">
        <v>17</v>
      </c>
      <c r="AQ82">
        <v>3</v>
      </c>
      <c r="AR82">
        <v>5</v>
      </c>
      <c r="AS82">
        <v>16</v>
      </c>
      <c r="AT82">
        <v>18</v>
      </c>
      <c r="AU82" t="s">
        <v>152</v>
      </c>
      <c r="AV82">
        <v>16</v>
      </c>
      <c r="AW82">
        <v>1</v>
      </c>
      <c r="AX82">
        <v>18</v>
      </c>
      <c r="AY82">
        <v>14</v>
      </c>
      <c r="AZ82">
        <v>26</v>
      </c>
      <c r="BA82">
        <v>25</v>
      </c>
      <c r="BB82" t="s">
        <v>152</v>
      </c>
      <c r="BC82">
        <v>20</v>
      </c>
      <c r="BD82" t="s">
        <v>152</v>
      </c>
      <c r="BE82">
        <v>22</v>
      </c>
      <c r="BF82">
        <v>20</v>
      </c>
      <c r="BI82" s="112"/>
    </row>
    <row r="83" spans="1:78" ht="14.25" x14ac:dyDescent="0.2">
      <c r="A83">
        <v>2010</v>
      </c>
      <c r="G83" t="s">
        <v>152</v>
      </c>
      <c r="H83" t="s">
        <v>152</v>
      </c>
      <c r="I83">
        <v>14</v>
      </c>
      <c r="J83">
        <v>11</v>
      </c>
      <c r="K83" t="s">
        <v>152</v>
      </c>
      <c r="L83">
        <v>10</v>
      </c>
      <c r="M83">
        <v>12</v>
      </c>
      <c r="N83">
        <v>6</v>
      </c>
      <c r="O83" t="s">
        <v>152</v>
      </c>
      <c r="P83" t="s">
        <v>152</v>
      </c>
      <c r="Q83">
        <v>13</v>
      </c>
      <c r="R83">
        <v>20</v>
      </c>
      <c r="S83">
        <v>15</v>
      </c>
      <c r="T83">
        <v>7</v>
      </c>
      <c r="U83">
        <v>11</v>
      </c>
      <c r="V83">
        <v>4</v>
      </c>
      <c r="W83">
        <v>16</v>
      </c>
      <c r="X83">
        <v>7</v>
      </c>
      <c r="Y83">
        <v>21</v>
      </c>
      <c r="Z83">
        <v>0</v>
      </c>
      <c r="AA83">
        <v>14</v>
      </c>
      <c r="AB83">
        <v>5</v>
      </c>
      <c r="AC83">
        <v>5</v>
      </c>
      <c r="AD83">
        <v>4</v>
      </c>
      <c r="AE83">
        <v>7</v>
      </c>
      <c r="AF83">
        <v>18</v>
      </c>
      <c r="AG83">
        <v>17</v>
      </c>
      <c r="AH83">
        <v>10</v>
      </c>
      <c r="AI83">
        <v>34</v>
      </c>
      <c r="AJ83">
        <v>72</v>
      </c>
      <c r="AK83">
        <v>32</v>
      </c>
      <c r="AL83">
        <v>50</v>
      </c>
      <c r="AM83">
        <v>13</v>
      </c>
      <c r="AN83">
        <v>36</v>
      </c>
      <c r="AO83">
        <v>1</v>
      </c>
      <c r="AP83" t="s">
        <v>152</v>
      </c>
      <c r="AQ83">
        <v>37</v>
      </c>
      <c r="AR83">
        <v>15</v>
      </c>
      <c r="AS83" t="s">
        <v>152</v>
      </c>
      <c r="AT83">
        <v>29</v>
      </c>
      <c r="AU83">
        <v>18</v>
      </c>
      <c r="AV83">
        <v>27</v>
      </c>
      <c r="AW83">
        <v>38</v>
      </c>
      <c r="AX83">
        <v>49</v>
      </c>
      <c r="AY83">
        <v>19</v>
      </c>
      <c r="AZ83">
        <v>51</v>
      </c>
      <c r="BA83">
        <v>50</v>
      </c>
      <c r="BB83">
        <v>39</v>
      </c>
      <c r="BC83">
        <v>40</v>
      </c>
      <c r="BD83">
        <v>62</v>
      </c>
      <c r="BE83">
        <v>0</v>
      </c>
      <c r="BF83">
        <v>31</v>
      </c>
      <c r="BI83" s="112"/>
    </row>
    <row r="84" spans="1:78" ht="14.25" x14ac:dyDescent="0.2">
      <c r="A84">
        <v>2009</v>
      </c>
      <c r="G84">
        <v>2</v>
      </c>
      <c r="H84">
        <v>2</v>
      </c>
      <c r="I84">
        <v>5</v>
      </c>
      <c r="J84">
        <v>6</v>
      </c>
      <c r="K84">
        <v>6</v>
      </c>
      <c r="L84">
        <v>5</v>
      </c>
      <c r="M84">
        <v>5</v>
      </c>
      <c r="N84">
        <v>8</v>
      </c>
      <c r="O84">
        <v>8</v>
      </c>
      <c r="P84">
        <v>10</v>
      </c>
      <c r="Q84">
        <v>14</v>
      </c>
      <c r="R84">
        <v>6</v>
      </c>
      <c r="S84">
        <v>10</v>
      </c>
      <c r="T84" t="s">
        <v>152</v>
      </c>
      <c r="U84">
        <v>7</v>
      </c>
      <c r="V84">
        <v>6</v>
      </c>
      <c r="W84">
        <v>8</v>
      </c>
      <c r="X84">
        <v>5</v>
      </c>
      <c r="Y84">
        <v>5</v>
      </c>
      <c r="Z84" t="s">
        <v>152</v>
      </c>
      <c r="AA84">
        <v>3</v>
      </c>
      <c r="AB84">
        <v>0</v>
      </c>
      <c r="AC84">
        <v>10</v>
      </c>
      <c r="AD84">
        <v>4</v>
      </c>
      <c r="AE84">
        <v>11</v>
      </c>
      <c r="AF84">
        <v>13</v>
      </c>
      <c r="AG84" t="s">
        <v>152</v>
      </c>
      <c r="AH84">
        <v>23</v>
      </c>
      <c r="AI84">
        <v>17</v>
      </c>
      <c r="AJ84">
        <v>5</v>
      </c>
      <c r="AK84">
        <v>61</v>
      </c>
      <c r="AL84">
        <v>21</v>
      </c>
      <c r="AM84" t="s">
        <v>152</v>
      </c>
      <c r="AN84">
        <v>70</v>
      </c>
      <c r="AO84">
        <v>58</v>
      </c>
      <c r="AP84">
        <v>64</v>
      </c>
      <c r="AQ84">
        <v>49</v>
      </c>
      <c r="AR84">
        <v>38</v>
      </c>
      <c r="AS84">
        <v>18</v>
      </c>
      <c r="AT84">
        <v>25</v>
      </c>
      <c r="AU84">
        <v>28</v>
      </c>
      <c r="AV84">
        <v>34</v>
      </c>
      <c r="AW84">
        <v>20</v>
      </c>
      <c r="AX84">
        <v>28</v>
      </c>
      <c r="AY84">
        <v>32</v>
      </c>
      <c r="AZ84" t="s">
        <v>152</v>
      </c>
      <c r="BA84">
        <v>33</v>
      </c>
      <c r="BB84" t="s">
        <v>152</v>
      </c>
      <c r="BC84">
        <v>9</v>
      </c>
      <c r="BD84">
        <v>33</v>
      </c>
      <c r="BE84">
        <v>14</v>
      </c>
      <c r="BF84" t="s">
        <v>152</v>
      </c>
      <c r="BI84" s="13"/>
    </row>
    <row r="85" spans="1:78" ht="14.25" x14ac:dyDescent="0.2">
      <c r="A85">
        <v>2008</v>
      </c>
      <c r="G85" t="s">
        <v>152</v>
      </c>
      <c r="H85" t="s">
        <v>152</v>
      </c>
      <c r="I85">
        <v>2</v>
      </c>
      <c r="J85" t="s">
        <v>152</v>
      </c>
      <c r="K85" t="s">
        <v>152</v>
      </c>
      <c r="L85" t="s">
        <v>152</v>
      </c>
      <c r="M85" t="s">
        <v>152</v>
      </c>
      <c r="N85" t="s">
        <v>152</v>
      </c>
      <c r="O85">
        <v>4</v>
      </c>
      <c r="P85">
        <v>5</v>
      </c>
      <c r="Q85" t="s">
        <v>152</v>
      </c>
      <c r="R85">
        <v>2</v>
      </c>
      <c r="S85">
        <v>4</v>
      </c>
      <c r="T85" t="s">
        <v>152</v>
      </c>
      <c r="U85" t="s">
        <v>152</v>
      </c>
      <c r="V85" t="s">
        <v>152</v>
      </c>
      <c r="W85">
        <v>2</v>
      </c>
      <c r="X85" t="s">
        <v>152</v>
      </c>
      <c r="Y85">
        <v>1</v>
      </c>
      <c r="Z85">
        <v>0</v>
      </c>
      <c r="AA85">
        <v>3</v>
      </c>
      <c r="AB85">
        <v>2</v>
      </c>
      <c r="AC85">
        <v>3</v>
      </c>
      <c r="AD85" t="s">
        <v>152</v>
      </c>
      <c r="AE85" t="s">
        <v>152</v>
      </c>
      <c r="AF85">
        <v>8</v>
      </c>
      <c r="AG85" t="s">
        <v>152</v>
      </c>
      <c r="AH85">
        <v>8</v>
      </c>
      <c r="AI85" t="s">
        <v>152</v>
      </c>
      <c r="AJ85">
        <v>4</v>
      </c>
      <c r="AK85" t="s">
        <v>152</v>
      </c>
      <c r="AL85" t="s">
        <v>152</v>
      </c>
      <c r="AM85">
        <v>10</v>
      </c>
      <c r="AN85">
        <v>13</v>
      </c>
      <c r="AO85">
        <v>14</v>
      </c>
      <c r="AP85" t="s">
        <v>152</v>
      </c>
      <c r="AQ85">
        <v>3</v>
      </c>
      <c r="AR85" t="s">
        <v>152</v>
      </c>
      <c r="AS85">
        <v>5</v>
      </c>
      <c r="AT85">
        <v>9</v>
      </c>
      <c r="AU85" t="s">
        <v>152</v>
      </c>
      <c r="AV85">
        <v>11</v>
      </c>
      <c r="AW85" t="s">
        <v>152</v>
      </c>
      <c r="AX85">
        <v>49</v>
      </c>
      <c r="AY85" t="s">
        <v>152</v>
      </c>
      <c r="AZ85">
        <v>30</v>
      </c>
      <c r="BA85">
        <v>27</v>
      </c>
      <c r="BB85" t="s">
        <v>152</v>
      </c>
      <c r="BC85">
        <v>8</v>
      </c>
      <c r="BD85">
        <v>18</v>
      </c>
      <c r="BE85" t="s">
        <v>152</v>
      </c>
      <c r="BF85" t="s">
        <v>152</v>
      </c>
      <c r="BI85" s="112"/>
    </row>
    <row r="86" spans="1:78" ht="14.25" x14ac:dyDescent="0.2">
      <c r="A86">
        <v>2007</v>
      </c>
      <c r="G86">
        <v>6</v>
      </c>
      <c r="H86">
        <v>10</v>
      </c>
      <c r="I86">
        <v>11</v>
      </c>
      <c r="J86">
        <v>5</v>
      </c>
      <c r="K86">
        <v>5</v>
      </c>
      <c r="L86">
        <v>13</v>
      </c>
      <c r="N86">
        <v>18</v>
      </c>
      <c r="O86">
        <v>18</v>
      </c>
      <c r="P86">
        <v>39</v>
      </c>
      <c r="T86">
        <v>3</v>
      </c>
      <c r="V86">
        <v>4</v>
      </c>
      <c r="W86">
        <v>0</v>
      </c>
      <c r="X86">
        <v>1</v>
      </c>
      <c r="Y86">
        <v>9</v>
      </c>
      <c r="Z86">
        <v>5</v>
      </c>
      <c r="AA86">
        <v>8</v>
      </c>
      <c r="AB86">
        <v>0</v>
      </c>
      <c r="AD86">
        <v>8</v>
      </c>
      <c r="AE86">
        <v>1</v>
      </c>
      <c r="AG86">
        <v>20</v>
      </c>
      <c r="AH86">
        <v>23</v>
      </c>
      <c r="AI86">
        <v>13</v>
      </c>
      <c r="AK86">
        <v>17</v>
      </c>
      <c r="AL86">
        <v>4</v>
      </c>
      <c r="AN86">
        <v>18</v>
      </c>
      <c r="AO86">
        <v>18</v>
      </c>
      <c r="AP86">
        <v>2</v>
      </c>
      <c r="AQ86">
        <v>7</v>
      </c>
      <c r="AR86">
        <v>15</v>
      </c>
      <c r="AT86">
        <v>5</v>
      </c>
      <c r="AU86">
        <v>7</v>
      </c>
      <c r="AV86">
        <v>7</v>
      </c>
      <c r="AW86">
        <v>4</v>
      </c>
      <c r="AX86">
        <v>2</v>
      </c>
      <c r="AZ86">
        <v>7</v>
      </c>
      <c r="BA86">
        <v>7</v>
      </c>
      <c r="BB86">
        <v>8</v>
      </c>
      <c r="BC86">
        <v>1</v>
      </c>
      <c r="BD86">
        <v>2</v>
      </c>
      <c r="BE86">
        <v>8</v>
      </c>
      <c r="BF86">
        <v>7</v>
      </c>
      <c r="BI86" s="119"/>
    </row>
    <row r="87" spans="1:78" ht="14.25" x14ac:dyDescent="0.2">
      <c r="BI87" s="119"/>
    </row>
    <row r="88" spans="1:78" ht="14.25" x14ac:dyDescent="0.2">
      <c r="BI88" s="119"/>
    </row>
    <row r="89" spans="1:78" x14ac:dyDescent="0.2">
      <c r="A89" s="15" t="s">
        <v>202</v>
      </c>
      <c r="G89">
        <v>14</v>
      </c>
      <c r="H89">
        <v>15</v>
      </c>
      <c r="I89">
        <v>16</v>
      </c>
      <c r="J89">
        <v>17</v>
      </c>
      <c r="K89">
        <v>18</v>
      </c>
      <c r="L89">
        <v>19</v>
      </c>
      <c r="M89">
        <v>20</v>
      </c>
      <c r="N89">
        <v>21</v>
      </c>
      <c r="O89">
        <v>22</v>
      </c>
      <c r="P89">
        <v>23</v>
      </c>
      <c r="Q89">
        <v>24</v>
      </c>
      <c r="R89">
        <v>25</v>
      </c>
      <c r="S89">
        <v>26</v>
      </c>
      <c r="T89">
        <v>27</v>
      </c>
      <c r="U89">
        <v>28</v>
      </c>
      <c r="V89">
        <v>29</v>
      </c>
      <c r="W89">
        <v>30</v>
      </c>
      <c r="X89">
        <v>31</v>
      </c>
      <c r="Y89">
        <v>32</v>
      </c>
      <c r="Z89">
        <v>33</v>
      </c>
      <c r="AA89">
        <v>34</v>
      </c>
      <c r="AB89">
        <v>35</v>
      </c>
      <c r="AC89">
        <v>36</v>
      </c>
      <c r="AD89">
        <v>37</v>
      </c>
      <c r="AE89">
        <v>38</v>
      </c>
      <c r="AF89">
        <v>39</v>
      </c>
    </row>
    <row r="90" spans="1:78" x14ac:dyDescent="0.2">
      <c r="A90" s="15" t="s">
        <v>203</v>
      </c>
    </row>
    <row r="91" spans="1:78" x14ac:dyDescent="0.2">
      <c r="A91" s="18" t="s">
        <v>279</v>
      </c>
      <c r="B91" s="184">
        <v>1</v>
      </c>
      <c r="G91" s="20">
        <f>AVERAGE(G68:H73)</f>
        <v>6.5</v>
      </c>
      <c r="H91" s="20">
        <f t="shared" ref="H91" si="39">AVERAGE(I68:J73)</f>
        <v>9.3000000000000007</v>
      </c>
      <c r="I91" s="20">
        <f t="shared" ref="I91" si="40">AVERAGE(K68:L73)</f>
        <v>11.125</v>
      </c>
      <c r="J91" s="20">
        <f t="shared" ref="J91" si="41">AVERAGE(M68:N73)</f>
        <v>14.25</v>
      </c>
      <c r="K91" s="20">
        <f t="shared" ref="K91" si="42">AVERAGE(O68:P73)</f>
        <v>11</v>
      </c>
      <c r="L91" s="20">
        <f t="shared" ref="L91" si="43">AVERAGE(Q68:R73)</f>
        <v>8.7777777777777786</v>
      </c>
      <c r="M91" s="20">
        <f t="shared" ref="M91" si="44">AVERAGE(S68:T73)</f>
        <v>6.5</v>
      </c>
      <c r="N91" s="20">
        <f t="shared" ref="N91" si="45">AVERAGE(U68:V73)</f>
        <v>3.7142857142857144</v>
      </c>
      <c r="O91" s="20">
        <f t="shared" ref="O91" si="46">AVERAGE(W68:X73)</f>
        <v>2.25</v>
      </c>
      <c r="P91" s="20">
        <f t="shared" ref="P91" si="47">AVERAGE(Y68:Z73)</f>
        <v>2.6</v>
      </c>
      <c r="Q91" s="20">
        <f>AVERAGE(AB68:AB73)</f>
        <v>0.8</v>
      </c>
      <c r="R91" s="20">
        <f>AVERAGE(AD68:AD73)</f>
        <v>7.4</v>
      </c>
      <c r="S91" s="20">
        <f t="shared" ref="S91" si="48">AVERAGE(AE68:AF73)</f>
        <v>12.222222222222221</v>
      </c>
      <c r="T91" s="20">
        <f t="shared" ref="T91" si="49">AVERAGE(AG68:AH73)</f>
        <v>16.222222222222221</v>
      </c>
      <c r="U91" s="20">
        <f t="shared" ref="U91" si="50">AVERAGE(AI68:AJ73)</f>
        <v>28.2</v>
      </c>
      <c r="V91" s="20">
        <f t="shared" ref="V91" si="51">AVERAGE(AK68:AL73)</f>
        <v>22.555555555555557</v>
      </c>
      <c r="W91" s="20">
        <f t="shared" ref="W91" si="52">AVERAGE(AM68:AN73)</f>
        <v>20</v>
      </c>
      <c r="X91" s="20">
        <f t="shared" ref="X91" si="53">AVERAGE(AO68:AP73)</f>
        <v>12.75</v>
      </c>
      <c r="Y91" s="20">
        <f>AVERAGE(AQ68:AR73)</f>
        <v>16.8</v>
      </c>
      <c r="Z91" s="20">
        <f t="shared" ref="Z91" si="54">AVERAGE(AS68:AT73)</f>
        <v>9.375</v>
      </c>
      <c r="AA91" s="20">
        <f>AVERAGE(AU68:AV73)</f>
        <v>9.6666666666666661</v>
      </c>
      <c r="AB91" s="20">
        <f t="shared" ref="AB91:AB104" si="55">AVERAGE(AW69:AX73)</f>
        <v>16.333333333333332</v>
      </c>
      <c r="AC91" s="20">
        <f>AVERAGE(AY68:AZ73)</f>
        <v>10.4</v>
      </c>
      <c r="AD91" s="20">
        <f>AVERAGE(BA68:BB73)</f>
        <v>16.222222222222221</v>
      </c>
      <c r="AE91" s="20">
        <f>AVERAGE(BC68:BD73)</f>
        <v>17.444444444444443</v>
      </c>
      <c r="AF91" s="20">
        <f>AVERAGE(BE68:BF73)</f>
        <v>11.25</v>
      </c>
      <c r="BV91" s="184"/>
      <c r="BW91" s="184"/>
      <c r="BX91" s="184"/>
      <c r="BY91" s="184"/>
      <c r="BZ91" s="184"/>
    </row>
    <row r="92" spans="1:78" x14ac:dyDescent="0.2">
      <c r="A92" s="18" t="s">
        <v>206</v>
      </c>
      <c r="B92" s="184">
        <v>2</v>
      </c>
      <c r="G92" s="20">
        <f>AVERAGE(G69:H74)</f>
        <v>7.7142857142857144</v>
      </c>
      <c r="H92" s="20">
        <f t="shared" ref="H92" si="56">AVERAGE(I69:J74)</f>
        <v>9.1818181818181817</v>
      </c>
      <c r="I92" s="20">
        <f t="shared" ref="I92" si="57">AVERAGE(K69:L74)</f>
        <v>11.5</v>
      </c>
      <c r="J92" s="20">
        <f t="shared" ref="J92" si="58">AVERAGE(M69:N74)</f>
        <v>14.2</v>
      </c>
      <c r="K92" s="20">
        <f t="shared" ref="K92" si="59">AVERAGE(O69:P74)</f>
        <v>11.333333333333334</v>
      </c>
      <c r="L92" s="20">
        <f t="shared" ref="L92" si="60">AVERAGE(Q69:R74)</f>
        <v>8.545454545454545</v>
      </c>
      <c r="M92" s="20">
        <f t="shared" ref="M92" si="61">AVERAGE(S69:T74)</f>
        <v>6.9090909090909092</v>
      </c>
      <c r="N92" s="20">
        <f t="shared" ref="N92" si="62">AVERAGE(U69:V74)</f>
        <v>4.333333333333333</v>
      </c>
      <c r="O92" s="20">
        <f t="shared" ref="O92" si="63">AVERAGE(W69:X74)</f>
        <v>2.25</v>
      </c>
      <c r="P92" s="20">
        <f t="shared" ref="P92" si="64">AVERAGE(Y69:Z74)</f>
        <v>2.3333333333333335</v>
      </c>
      <c r="Q92" s="20">
        <f>AVERAGE(AB69:AB74)</f>
        <v>0.83333333333333337</v>
      </c>
      <c r="R92" s="20">
        <f>AVERAGE(AD69:AD74)</f>
        <v>7.5</v>
      </c>
      <c r="S92" s="20">
        <f t="shared" ref="S92" si="65">AVERAGE(AE69:AF74)</f>
        <v>12.5</v>
      </c>
      <c r="T92" s="20">
        <f t="shared" ref="T92" si="66">AVERAGE(AG69:AH74)</f>
        <v>18</v>
      </c>
      <c r="U92" s="20">
        <f t="shared" ref="U92" si="67">AVERAGE(AI69:AJ74)</f>
        <v>27.454545454545453</v>
      </c>
      <c r="V92" s="20">
        <f t="shared" ref="V92" si="68">AVERAGE(AK69:AL74)</f>
        <v>23.636363636363637</v>
      </c>
      <c r="W92" s="20">
        <f t="shared" ref="W92" si="69">AVERAGE(AM69:AN74)</f>
        <v>20.222222222222221</v>
      </c>
      <c r="X92" s="20">
        <f t="shared" ref="X92" si="70">AVERAGE(AO69:AP74)</f>
        <v>14</v>
      </c>
      <c r="Y92" s="20">
        <f>AVERAGE(AQ69:AR74)</f>
        <v>17.09090909090909</v>
      </c>
      <c r="Z92" s="20">
        <f t="shared" ref="Z92" si="71">AVERAGE(AS69:AT74)</f>
        <v>9.375</v>
      </c>
      <c r="AA92" s="20">
        <f>AVERAGE(AU69:AV74)</f>
        <v>10.181818181818182</v>
      </c>
      <c r="AB92" s="20">
        <f t="shared" si="55"/>
        <v>17</v>
      </c>
      <c r="AC92" s="20">
        <f>AVERAGE(AY69:AZ74)</f>
        <v>10.363636363636363</v>
      </c>
      <c r="AD92" s="20">
        <f>AVERAGE(BA69:BB74)</f>
        <v>15.3</v>
      </c>
      <c r="AE92" s="20">
        <f>AVERAGE(BC69:BD74)</f>
        <v>17.181818181818183</v>
      </c>
      <c r="AF92" s="20">
        <f>AVERAGE(BE69:BF74)</f>
        <v>10.4</v>
      </c>
      <c r="BV92" s="133"/>
      <c r="BW92" s="133"/>
      <c r="BX92" s="133"/>
      <c r="BY92" s="133"/>
      <c r="BZ92" s="133"/>
    </row>
    <row r="93" spans="1:78" x14ac:dyDescent="0.2">
      <c r="A93" s="18" t="s">
        <v>190</v>
      </c>
      <c r="B93" s="184">
        <v>3</v>
      </c>
      <c r="G93" s="20">
        <f t="shared" ref="G93:G103" si="72">AVERAGE(G71:H75)</f>
        <v>8</v>
      </c>
      <c r="H93" s="20">
        <f t="shared" ref="H93" si="73">AVERAGE(I71:J75)</f>
        <v>7.5555555555555554</v>
      </c>
      <c r="I93" s="20">
        <f t="shared" ref="I93" si="74">AVERAGE(K71:L75)</f>
        <v>12.2</v>
      </c>
      <c r="J93" s="20">
        <f t="shared" ref="J93" si="75">AVERAGE(M71:N75)</f>
        <v>14.3</v>
      </c>
      <c r="K93" s="20">
        <f t="shared" ref="K93" si="76">AVERAGE(O71:P75)</f>
        <v>12.25</v>
      </c>
      <c r="L93" s="20">
        <f t="shared" ref="L93" si="77">AVERAGE(Q71:R75)</f>
        <v>8.1111111111111107</v>
      </c>
      <c r="M93" s="20">
        <f t="shared" ref="M93" si="78">AVERAGE(S71:T75)</f>
        <v>6.875</v>
      </c>
      <c r="N93" s="20">
        <f t="shared" ref="N93" si="79">AVERAGE(U71:V75)</f>
        <v>4.25</v>
      </c>
      <c r="O93" s="20">
        <f t="shared" ref="O93" si="80">AVERAGE(W71:X75)</f>
        <v>2.4</v>
      </c>
      <c r="P93" s="20">
        <f t="shared" ref="P93" si="81">AVERAGE(Y71:Z75)</f>
        <v>2.7</v>
      </c>
      <c r="Q93" s="20">
        <f t="shared" ref="Q93:Q104" si="82">AVERAGE(AB71:AB75)</f>
        <v>6</v>
      </c>
      <c r="R93" s="20">
        <f t="shared" ref="R93:R104" si="83">AVERAGE(AD71:AD75)</f>
        <v>14.4</v>
      </c>
      <c r="S93" s="20">
        <f t="shared" ref="S93" si="84">AVERAGE(AE71:AF75)</f>
        <v>19.875</v>
      </c>
      <c r="T93" s="20">
        <f t="shared" ref="T93" si="85">AVERAGE(AG71:AH75)</f>
        <v>26.714285714285715</v>
      </c>
      <c r="U93" s="20">
        <f t="shared" ref="U93" si="86">AVERAGE(AI71:AJ75)</f>
        <v>30.111111111111111</v>
      </c>
      <c r="V93" s="20">
        <f t="shared" ref="V93" si="87">AVERAGE(AK71:AL75)</f>
        <v>27.375</v>
      </c>
      <c r="W93" s="20">
        <f t="shared" ref="W93" si="88">AVERAGE(AM71:AN75)</f>
        <v>19.285714285714285</v>
      </c>
      <c r="X93" s="20">
        <f t="shared" ref="X93" si="89">AVERAGE(AO71:AP75)</f>
        <v>13.714285714285714</v>
      </c>
      <c r="Y93" s="20">
        <f t="shared" ref="Y93" si="90">AVERAGE(AQ71:AR75)</f>
        <v>16.666666666666668</v>
      </c>
      <c r="Z93" s="20">
        <f t="shared" ref="Z93" si="91">AVERAGE(AS71:AT75)</f>
        <v>8.3333333333333339</v>
      </c>
      <c r="AA93" s="20">
        <f t="shared" ref="AA93:AA104" si="92">AVERAGE(AU71:AV75)</f>
        <v>9</v>
      </c>
      <c r="AB93" s="20">
        <f t="shared" si="55"/>
        <v>11</v>
      </c>
      <c r="AC93" s="20">
        <f t="shared" ref="AC93:AC104" si="93">AVERAGE(AY71:AZ75)</f>
        <v>8.5</v>
      </c>
      <c r="AD93" s="20">
        <f t="shared" ref="AD93:AD104" si="94">AVERAGE(BA71:BB75)</f>
        <v>14.571428571428571</v>
      </c>
      <c r="AE93" s="20">
        <f t="shared" ref="AE93:AE104" si="95">AVERAGE(BC71:BD75)</f>
        <v>16.444444444444443</v>
      </c>
      <c r="AF93" s="20">
        <f t="shared" ref="AF93:AF104" si="96">AVERAGE(BE71:BF75)</f>
        <v>8.875</v>
      </c>
      <c r="BF93" s="20"/>
    </row>
    <row r="94" spans="1:78" x14ac:dyDescent="0.2">
      <c r="A94" s="18" t="s">
        <v>191</v>
      </c>
      <c r="B94" s="184">
        <v>4</v>
      </c>
      <c r="G94" s="20">
        <f t="shared" si="72"/>
        <v>7.8571428571428568</v>
      </c>
      <c r="H94" s="20">
        <f t="shared" ref="H94:H104" si="97">AVERAGE(I72:J76)</f>
        <v>6</v>
      </c>
      <c r="I94" s="20">
        <f t="shared" ref="I94:I104" si="98">AVERAGE(K72:L76)</f>
        <v>9.5555555555555554</v>
      </c>
      <c r="J94" s="20">
        <f t="shared" ref="J94:J104" si="99">AVERAGE(M72:N76)</f>
        <v>13.8</v>
      </c>
      <c r="K94" s="20">
        <f t="shared" ref="K94:K104" si="100">AVERAGE(O72:P76)</f>
        <v>14</v>
      </c>
      <c r="L94" s="20">
        <f t="shared" ref="L94:L104" si="101">AVERAGE(Q72:R76)</f>
        <v>8.625</v>
      </c>
      <c r="M94" s="20">
        <f t="shared" ref="M94:M104" si="102">AVERAGE(S72:T76)</f>
        <v>8.25</v>
      </c>
      <c r="N94" s="20">
        <f t="shared" ref="N94:N104" si="103">AVERAGE(U72:V76)</f>
        <v>4.625</v>
      </c>
      <c r="O94" s="20">
        <f t="shared" ref="O94:O104" si="104">AVERAGE(W72:X76)</f>
        <v>2.25</v>
      </c>
      <c r="P94" s="20">
        <f t="shared" ref="P94:P104" si="105">AVERAGE(Y72:Z76)</f>
        <v>3.7</v>
      </c>
      <c r="Q94" s="20">
        <f t="shared" si="82"/>
        <v>5.8</v>
      </c>
      <c r="R94" s="20">
        <f t="shared" si="83"/>
        <v>15.75</v>
      </c>
      <c r="S94" s="20">
        <f t="shared" ref="S94:S104" si="106">AVERAGE(AE72:AF76)</f>
        <v>22.142857142857142</v>
      </c>
      <c r="T94" s="20">
        <f t="shared" ref="T94:T104" si="107">AVERAGE(AG72:AH76)</f>
        <v>31.285714285714285</v>
      </c>
      <c r="U94" s="20">
        <f t="shared" ref="U94:U104" si="108">AVERAGE(AI72:AJ76)</f>
        <v>31.111111111111111</v>
      </c>
      <c r="V94" s="20">
        <f t="shared" ref="V94:V104" si="109">AVERAGE(AK72:AL76)</f>
        <v>29.857142857142858</v>
      </c>
      <c r="W94" s="20">
        <f t="shared" ref="W94:W104" si="110">AVERAGE(AM72:AN76)</f>
        <v>18.5</v>
      </c>
      <c r="X94" s="20">
        <f t="shared" ref="X94:X104" si="111">AVERAGE(AO72:AP76)</f>
        <v>13.25</v>
      </c>
      <c r="Y94" s="20">
        <f t="shared" ref="Y94:Y104" si="112">AVERAGE(AQ72:AR76)</f>
        <v>18.888888888888889</v>
      </c>
      <c r="Z94" s="20">
        <f t="shared" ref="Z94:Z104" si="113">AVERAGE(AS72:AT76)</f>
        <v>10.166666666666666</v>
      </c>
      <c r="AA94" s="20">
        <f t="shared" si="92"/>
        <v>11</v>
      </c>
      <c r="AB94" s="20">
        <f t="shared" si="55"/>
        <v>12.571428571428571</v>
      </c>
      <c r="AC94" s="20">
        <f t="shared" si="93"/>
        <v>13.125</v>
      </c>
      <c r="AD94" s="20">
        <f t="shared" si="94"/>
        <v>21.375</v>
      </c>
      <c r="AE94" s="20">
        <f t="shared" si="95"/>
        <v>21.111111111111111</v>
      </c>
      <c r="AF94" s="20">
        <f t="shared" si="96"/>
        <v>10.111111111111111</v>
      </c>
      <c r="BF94" s="20"/>
    </row>
    <row r="95" spans="1:78" x14ac:dyDescent="0.2">
      <c r="A95" s="18" t="s">
        <v>192</v>
      </c>
      <c r="B95" s="184">
        <v>5</v>
      </c>
      <c r="G95" s="20">
        <f t="shared" si="72"/>
        <v>7.25</v>
      </c>
      <c r="H95" s="20">
        <f t="shared" si="97"/>
        <v>5.625</v>
      </c>
      <c r="I95" s="20">
        <f t="shared" si="98"/>
        <v>8.3333333333333339</v>
      </c>
      <c r="J95" s="20">
        <f t="shared" si="99"/>
        <v>12.2</v>
      </c>
      <c r="K95" s="20">
        <f t="shared" si="100"/>
        <v>13.222222222222221</v>
      </c>
      <c r="L95" s="20">
        <f t="shared" si="101"/>
        <v>7.2222222222222223</v>
      </c>
      <c r="M95" s="20">
        <f t="shared" si="102"/>
        <v>8</v>
      </c>
      <c r="N95" s="20">
        <f t="shared" si="103"/>
        <v>4.0999999999999996</v>
      </c>
      <c r="O95" s="20">
        <f t="shared" si="104"/>
        <v>6.75</v>
      </c>
      <c r="P95" s="20">
        <f t="shared" si="105"/>
        <v>4.2</v>
      </c>
      <c r="Q95" s="20">
        <f t="shared" si="82"/>
        <v>7.4</v>
      </c>
      <c r="R95" s="20">
        <f t="shared" si="83"/>
        <v>16.5</v>
      </c>
      <c r="S95" s="20">
        <f t="shared" si="106"/>
        <v>20.25</v>
      </c>
      <c r="T95" s="20">
        <f t="shared" si="107"/>
        <v>34.857142857142854</v>
      </c>
      <c r="U95" s="20">
        <f t="shared" si="108"/>
        <v>28.444444444444443</v>
      </c>
      <c r="V95" s="20">
        <f t="shared" si="109"/>
        <v>34.285714285714285</v>
      </c>
      <c r="W95" s="20">
        <f t="shared" si="110"/>
        <v>23.75</v>
      </c>
      <c r="X95" s="20">
        <f t="shared" si="111"/>
        <v>14.714285714285714</v>
      </c>
      <c r="Y95" s="20">
        <f t="shared" si="112"/>
        <v>19.666666666666668</v>
      </c>
      <c r="Z95" s="20">
        <f t="shared" si="113"/>
        <v>13</v>
      </c>
      <c r="AA95" s="20">
        <f t="shared" si="92"/>
        <v>11.428571428571429</v>
      </c>
      <c r="AB95" s="20">
        <f t="shared" si="55"/>
        <v>11.25</v>
      </c>
      <c r="AC95" s="20">
        <f t="shared" si="93"/>
        <v>12.571428571428571</v>
      </c>
      <c r="AD95" s="20">
        <f t="shared" si="94"/>
        <v>16.25</v>
      </c>
      <c r="AE95" s="20">
        <f t="shared" si="95"/>
        <v>15</v>
      </c>
      <c r="AF95" s="20">
        <f t="shared" si="96"/>
        <v>9.6999999999999993</v>
      </c>
      <c r="BF95" s="20"/>
    </row>
    <row r="96" spans="1:78" x14ac:dyDescent="0.2">
      <c r="A96" s="18" t="s">
        <v>193</v>
      </c>
      <c r="B96" s="184">
        <v>6</v>
      </c>
      <c r="G96" s="20">
        <f t="shared" si="72"/>
        <v>7.5714285714285712</v>
      </c>
      <c r="H96" s="20">
        <f t="shared" si="97"/>
        <v>4.125</v>
      </c>
      <c r="I96" s="20">
        <f t="shared" si="98"/>
        <v>8.5555555555555554</v>
      </c>
      <c r="J96" s="20">
        <f t="shared" si="99"/>
        <v>10.4</v>
      </c>
      <c r="K96" s="20">
        <f t="shared" si="100"/>
        <v>12</v>
      </c>
      <c r="L96" s="20">
        <f t="shared" si="101"/>
        <v>5.8571428571428568</v>
      </c>
      <c r="M96" s="20">
        <f t="shared" si="102"/>
        <v>9.125</v>
      </c>
      <c r="N96" s="20">
        <f t="shared" si="103"/>
        <v>4.5555555555555554</v>
      </c>
      <c r="O96" s="20">
        <f t="shared" si="104"/>
        <v>7.666666666666667</v>
      </c>
      <c r="P96" s="20">
        <f t="shared" si="105"/>
        <v>4.8888888888888893</v>
      </c>
      <c r="Q96" s="20">
        <f t="shared" si="82"/>
        <v>7.6</v>
      </c>
      <c r="R96" s="20">
        <f t="shared" si="83"/>
        <v>13.5</v>
      </c>
      <c r="S96" s="20">
        <f t="shared" si="106"/>
        <v>17.625</v>
      </c>
      <c r="T96" s="20">
        <f t="shared" si="107"/>
        <v>29.125</v>
      </c>
      <c r="U96" s="20">
        <f t="shared" si="108"/>
        <v>28.111111111111111</v>
      </c>
      <c r="V96" s="20">
        <f t="shared" si="109"/>
        <v>30</v>
      </c>
      <c r="W96" s="20">
        <f t="shared" si="110"/>
        <v>18.857142857142858</v>
      </c>
      <c r="X96" s="20">
        <f t="shared" si="111"/>
        <v>15.75</v>
      </c>
      <c r="Y96" s="20">
        <f t="shared" si="112"/>
        <v>16.375</v>
      </c>
      <c r="Z96" s="20">
        <f t="shared" si="113"/>
        <v>13.714285714285714</v>
      </c>
      <c r="AA96" s="20">
        <f t="shared" si="92"/>
        <v>9</v>
      </c>
      <c r="AB96" s="20">
        <f t="shared" si="55"/>
        <v>9.375</v>
      </c>
      <c r="AC96" s="20">
        <f t="shared" si="93"/>
        <v>10.666666666666666</v>
      </c>
      <c r="AD96" s="20">
        <f t="shared" si="94"/>
        <v>15.285714285714286</v>
      </c>
      <c r="AE96" s="20">
        <f t="shared" si="95"/>
        <v>15.5</v>
      </c>
      <c r="AF96" s="20">
        <f t="shared" si="96"/>
        <v>9.9</v>
      </c>
      <c r="BF96" s="20"/>
    </row>
    <row r="97" spans="1:58" x14ac:dyDescent="0.2">
      <c r="A97" s="18" t="s">
        <v>194</v>
      </c>
      <c r="B97" s="184">
        <v>7</v>
      </c>
      <c r="G97" s="20">
        <f t="shared" si="72"/>
        <v>6.5</v>
      </c>
      <c r="H97" s="20">
        <f t="shared" si="97"/>
        <v>4.5555555555555554</v>
      </c>
      <c r="I97" s="20">
        <f t="shared" si="98"/>
        <v>9.4444444444444446</v>
      </c>
      <c r="J97" s="20">
        <f t="shared" si="99"/>
        <v>12.5</v>
      </c>
      <c r="K97" s="20">
        <f t="shared" si="100"/>
        <v>12.777777777777779</v>
      </c>
      <c r="L97" s="20">
        <f t="shared" si="101"/>
        <v>4.666666666666667</v>
      </c>
      <c r="M97" s="20">
        <f t="shared" si="102"/>
        <v>8.5555555555555554</v>
      </c>
      <c r="N97" s="20">
        <f t="shared" si="103"/>
        <v>4</v>
      </c>
      <c r="O97" s="20">
        <f t="shared" si="104"/>
        <v>5.75</v>
      </c>
      <c r="P97" s="20">
        <f t="shared" si="105"/>
        <v>5.5</v>
      </c>
      <c r="Q97" s="20">
        <f t="shared" si="82"/>
        <v>8.4</v>
      </c>
      <c r="R97" s="20">
        <f t="shared" si="83"/>
        <v>14.75</v>
      </c>
      <c r="S97" s="20">
        <f t="shared" si="106"/>
        <v>17</v>
      </c>
      <c r="T97" s="20">
        <f t="shared" si="107"/>
        <v>27</v>
      </c>
      <c r="U97" s="20">
        <f t="shared" si="108"/>
        <v>32.700000000000003</v>
      </c>
      <c r="V97" s="20">
        <f t="shared" si="109"/>
        <v>32.428571428571431</v>
      </c>
      <c r="W97" s="20">
        <f t="shared" si="110"/>
        <v>23.25</v>
      </c>
      <c r="X97" s="20">
        <f t="shared" si="111"/>
        <v>15.333333333333334</v>
      </c>
      <c r="Y97" s="20">
        <f t="shared" si="112"/>
        <v>16.777777777777779</v>
      </c>
      <c r="Z97" s="20">
        <f t="shared" si="113"/>
        <v>15.777777777777779</v>
      </c>
      <c r="AA97" s="20">
        <f t="shared" si="92"/>
        <v>12.857142857142858</v>
      </c>
      <c r="AB97" s="20">
        <f t="shared" si="55"/>
        <v>10.444444444444445</v>
      </c>
      <c r="AC97" s="20">
        <f t="shared" si="93"/>
        <v>18.285714285714285</v>
      </c>
      <c r="AD97" s="20">
        <f t="shared" si="94"/>
        <v>17.125</v>
      </c>
      <c r="AE97" s="20">
        <f t="shared" si="95"/>
        <v>16</v>
      </c>
      <c r="AF97" s="20">
        <f t="shared" si="96"/>
        <v>13.4</v>
      </c>
      <c r="BF97" s="20"/>
    </row>
    <row r="98" spans="1:58" x14ac:dyDescent="0.2">
      <c r="A98" s="18" t="s">
        <v>195</v>
      </c>
      <c r="B98" s="184">
        <v>8</v>
      </c>
      <c r="G98" s="20">
        <f t="shared" si="72"/>
        <v>5.833333333333333</v>
      </c>
      <c r="H98" s="20">
        <f t="shared" si="97"/>
        <v>4.625</v>
      </c>
      <c r="I98" s="20">
        <f t="shared" si="98"/>
        <v>8.8888888888888893</v>
      </c>
      <c r="J98" s="20">
        <f t="shared" si="99"/>
        <v>11.9</v>
      </c>
      <c r="K98" s="20">
        <f t="shared" si="100"/>
        <v>12.222222222222221</v>
      </c>
      <c r="L98" s="20">
        <f t="shared" si="101"/>
        <v>5.166666666666667</v>
      </c>
      <c r="M98" s="20">
        <f t="shared" si="102"/>
        <v>9.6</v>
      </c>
      <c r="N98" s="20">
        <f t="shared" si="103"/>
        <v>5.125</v>
      </c>
      <c r="O98" s="20">
        <f t="shared" si="104"/>
        <v>6.166666666666667</v>
      </c>
      <c r="P98" s="20">
        <f t="shared" si="105"/>
        <v>4.625</v>
      </c>
      <c r="Q98" s="20">
        <f t="shared" si="82"/>
        <v>4</v>
      </c>
      <c r="R98" s="20">
        <f t="shared" si="83"/>
        <v>7</v>
      </c>
      <c r="S98" s="20">
        <f t="shared" si="106"/>
        <v>9</v>
      </c>
      <c r="T98" s="20">
        <f t="shared" si="107"/>
        <v>17.899999999999999</v>
      </c>
      <c r="U98" s="20">
        <f t="shared" si="108"/>
        <v>28.6</v>
      </c>
      <c r="V98" s="20">
        <f t="shared" si="109"/>
        <v>34.25</v>
      </c>
      <c r="W98" s="20">
        <f t="shared" si="110"/>
        <v>31.625</v>
      </c>
      <c r="X98" s="20">
        <f t="shared" si="111"/>
        <v>24.666666666666668</v>
      </c>
      <c r="Y98" s="20">
        <f t="shared" si="112"/>
        <v>21</v>
      </c>
      <c r="Z98" s="20">
        <f t="shared" si="113"/>
        <v>20.777777777777779</v>
      </c>
      <c r="AA98" s="20">
        <f t="shared" si="92"/>
        <v>19.142857142857142</v>
      </c>
      <c r="AB98" s="20">
        <f t="shared" si="55"/>
        <v>13.222222222222221</v>
      </c>
      <c r="AC98" s="20">
        <f t="shared" si="93"/>
        <v>21.5</v>
      </c>
      <c r="AD98" s="20">
        <f t="shared" si="94"/>
        <v>18.555555555555557</v>
      </c>
      <c r="AE98" s="20">
        <f t="shared" si="95"/>
        <v>18.25</v>
      </c>
      <c r="AF98" s="20">
        <f t="shared" si="96"/>
        <v>16.3</v>
      </c>
      <c r="BF98" s="20"/>
    </row>
    <row r="99" spans="1:58" x14ac:dyDescent="0.2">
      <c r="A99" s="18" t="s">
        <v>196</v>
      </c>
      <c r="B99" s="184">
        <v>9</v>
      </c>
      <c r="G99" s="20">
        <f t="shared" si="72"/>
        <v>5</v>
      </c>
      <c r="H99" s="20">
        <f t="shared" si="97"/>
        <v>5.2857142857142856</v>
      </c>
      <c r="I99" s="20">
        <f t="shared" si="98"/>
        <v>7.7</v>
      </c>
      <c r="J99" s="20">
        <f t="shared" si="99"/>
        <v>11.4</v>
      </c>
      <c r="K99" s="20">
        <f t="shared" si="100"/>
        <v>11.428571428571429</v>
      </c>
      <c r="L99" s="20">
        <f t="shared" si="101"/>
        <v>6.7142857142857144</v>
      </c>
      <c r="M99" s="20">
        <f t="shared" si="102"/>
        <v>8.9</v>
      </c>
      <c r="N99" s="20">
        <f t="shared" si="103"/>
        <v>7</v>
      </c>
      <c r="O99" s="20">
        <f t="shared" si="104"/>
        <v>7.166666666666667</v>
      </c>
      <c r="P99" s="20">
        <f t="shared" si="105"/>
        <v>4</v>
      </c>
      <c r="Q99" s="20">
        <f t="shared" si="82"/>
        <v>7.8</v>
      </c>
      <c r="R99" s="20">
        <f t="shared" si="83"/>
        <v>7</v>
      </c>
      <c r="S99" s="20">
        <f t="shared" si="106"/>
        <v>5.625</v>
      </c>
      <c r="T99" s="20">
        <f t="shared" si="107"/>
        <v>14.1</v>
      </c>
      <c r="U99" s="20">
        <f t="shared" si="108"/>
        <v>25.3</v>
      </c>
      <c r="V99" s="20">
        <f t="shared" si="109"/>
        <v>32.777777777777779</v>
      </c>
      <c r="W99" s="20">
        <f t="shared" si="110"/>
        <v>31</v>
      </c>
      <c r="X99" s="20">
        <f t="shared" si="111"/>
        <v>29.75</v>
      </c>
      <c r="Y99" s="20">
        <f t="shared" si="112"/>
        <v>21.555555555555557</v>
      </c>
      <c r="Z99" s="20">
        <f t="shared" si="113"/>
        <v>22.75</v>
      </c>
      <c r="AA99" s="20">
        <f t="shared" si="92"/>
        <v>18.625</v>
      </c>
      <c r="AB99" s="20">
        <f t="shared" si="55"/>
        <v>14.666666666666666</v>
      </c>
      <c r="AC99" s="20">
        <f t="shared" si="93"/>
        <v>22.857142857142858</v>
      </c>
      <c r="AD99" s="20">
        <f t="shared" si="94"/>
        <v>14.75</v>
      </c>
      <c r="AE99" s="20">
        <f t="shared" si="95"/>
        <v>17</v>
      </c>
      <c r="AF99" s="20">
        <f t="shared" si="96"/>
        <v>18.555555555555557</v>
      </c>
      <c r="BF99" s="20"/>
    </row>
    <row r="100" spans="1:58" x14ac:dyDescent="0.2">
      <c r="A100" s="18" t="s">
        <v>197</v>
      </c>
      <c r="B100" s="184">
        <v>10</v>
      </c>
      <c r="G100" s="20">
        <f t="shared" si="72"/>
        <v>8</v>
      </c>
      <c r="H100" s="20">
        <f t="shared" si="97"/>
        <v>7.375</v>
      </c>
      <c r="I100" s="20">
        <f t="shared" si="98"/>
        <v>9</v>
      </c>
      <c r="J100" s="20">
        <f t="shared" si="99"/>
        <v>12.2</v>
      </c>
      <c r="K100" s="20">
        <f t="shared" si="100"/>
        <v>12.857142857142858</v>
      </c>
      <c r="L100" s="20">
        <f t="shared" si="101"/>
        <v>6.5714285714285712</v>
      </c>
      <c r="M100" s="20">
        <f t="shared" si="102"/>
        <v>7.9</v>
      </c>
      <c r="N100" s="20">
        <f t="shared" si="103"/>
        <v>8.1428571428571423</v>
      </c>
      <c r="O100" s="20">
        <f t="shared" si="104"/>
        <v>5.666666666666667</v>
      </c>
      <c r="P100" s="20">
        <f t="shared" si="105"/>
        <v>4.166666666666667</v>
      </c>
      <c r="Q100" s="20">
        <f t="shared" si="82"/>
        <v>7.5</v>
      </c>
      <c r="R100" s="20">
        <f t="shared" si="83"/>
        <v>7</v>
      </c>
      <c r="S100" s="20">
        <f t="shared" si="106"/>
        <v>8</v>
      </c>
      <c r="T100" s="20">
        <f t="shared" si="107"/>
        <v>12.111111111111111</v>
      </c>
      <c r="U100" s="20">
        <f t="shared" si="108"/>
        <v>25.4</v>
      </c>
      <c r="V100" s="20">
        <f t="shared" si="109"/>
        <v>28</v>
      </c>
      <c r="W100" s="20">
        <f t="shared" si="110"/>
        <v>27.333333333333332</v>
      </c>
      <c r="X100" s="20">
        <f t="shared" si="111"/>
        <v>30.111111111111111</v>
      </c>
      <c r="Y100" s="20">
        <f t="shared" si="112"/>
        <v>17.111111111111111</v>
      </c>
      <c r="Z100" s="20">
        <f t="shared" si="113"/>
        <v>21.75</v>
      </c>
      <c r="AA100" s="20">
        <f t="shared" si="92"/>
        <v>18.5</v>
      </c>
      <c r="AB100" s="20">
        <f t="shared" si="55"/>
        <v>13.555555555555555</v>
      </c>
      <c r="AC100" s="20">
        <f t="shared" si="93"/>
        <v>23.875</v>
      </c>
      <c r="AD100" s="20">
        <f t="shared" si="94"/>
        <v>17.285714285714285</v>
      </c>
      <c r="AE100" s="20">
        <f t="shared" si="95"/>
        <v>18.333333333333332</v>
      </c>
      <c r="AF100" s="20">
        <f t="shared" si="96"/>
        <v>20.444444444444443</v>
      </c>
      <c r="BF100" s="20"/>
    </row>
    <row r="101" spans="1:58" x14ac:dyDescent="0.2">
      <c r="A101" s="18" t="s">
        <v>198</v>
      </c>
      <c r="B101" s="184">
        <v>11</v>
      </c>
      <c r="G101" s="20">
        <f t="shared" si="72"/>
        <v>8</v>
      </c>
      <c r="H101" s="20">
        <f t="shared" si="97"/>
        <v>9.625</v>
      </c>
      <c r="I101" s="20">
        <f t="shared" si="98"/>
        <v>8.4444444444444446</v>
      </c>
      <c r="J101" s="20">
        <f t="shared" si="99"/>
        <v>11.4</v>
      </c>
      <c r="K101" s="20">
        <f t="shared" si="100"/>
        <v>13.8</v>
      </c>
      <c r="L101" s="20">
        <f t="shared" si="101"/>
        <v>8.7777777777777786</v>
      </c>
      <c r="M101" s="20">
        <f t="shared" si="102"/>
        <v>7.9</v>
      </c>
      <c r="N101" s="20">
        <f t="shared" si="103"/>
        <v>8</v>
      </c>
      <c r="O101" s="20">
        <f t="shared" si="104"/>
        <v>7.125</v>
      </c>
      <c r="P101" s="20">
        <f t="shared" si="105"/>
        <v>5.5714285714285712</v>
      </c>
      <c r="Q101" s="20">
        <f t="shared" si="82"/>
        <v>8.5</v>
      </c>
      <c r="R101" s="20">
        <f t="shared" si="83"/>
        <v>8.5</v>
      </c>
      <c r="S101" s="20">
        <f t="shared" si="106"/>
        <v>9.875</v>
      </c>
      <c r="T101" s="20">
        <f t="shared" si="107"/>
        <v>13.111111111111111</v>
      </c>
      <c r="U101" s="20">
        <f t="shared" si="108"/>
        <v>30.9</v>
      </c>
      <c r="V101" s="20">
        <f t="shared" si="109"/>
        <v>30.375</v>
      </c>
      <c r="W101" s="20">
        <f t="shared" si="110"/>
        <v>27.5</v>
      </c>
      <c r="X101" s="20">
        <f t="shared" si="111"/>
        <v>26.5</v>
      </c>
      <c r="Y101" s="20">
        <f t="shared" si="112"/>
        <v>19</v>
      </c>
      <c r="Z101" s="20">
        <f t="shared" si="113"/>
        <v>23.125</v>
      </c>
      <c r="AA101" s="20">
        <f t="shared" si="92"/>
        <v>21.444444444444443</v>
      </c>
      <c r="AB101" s="20">
        <f t="shared" si="55"/>
        <v>20.7</v>
      </c>
      <c r="AC101" s="20">
        <f t="shared" si="93"/>
        <v>29</v>
      </c>
      <c r="AD101" s="20">
        <f t="shared" si="94"/>
        <v>26</v>
      </c>
      <c r="AE101" s="20">
        <f t="shared" si="95"/>
        <v>26.5</v>
      </c>
      <c r="AF101" s="20">
        <f t="shared" si="96"/>
        <v>22.111111111111111</v>
      </c>
      <c r="BF101" s="20"/>
    </row>
    <row r="102" spans="1:58" x14ac:dyDescent="0.2">
      <c r="A102" s="18" t="s">
        <v>199</v>
      </c>
      <c r="B102" s="184">
        <v>12</v>
      </c>
      <c r="G102" s="20">
        <f t="shared" si="72"/>
        <v>5.5</v>
      </c>
      <c r="H102" s="20">
        <f t="shared" si="97"/>
        <v>9</v>
      </c>
      <c r="I102" s="20">
        <f t="shared" si="98"/>
        <v>5.8888888888888893</v>
      </c>
      <c r="J102" s="20">
        <f t="shared" si="99"/>
        <v>7.8</v>
      </c>
      <c r="K102" s="20">
        <f t="shared" si="100"/>
        <v>11</v>
      </c>
      <c r="L102" s="20">
        <f t="shared" si="101"/>
        <v>9.6999999999999993</v>
      </c>
      <c r="M102" s="20">
        <f t="shared" si="102"/>
        <v>8.2222222222222214</v>
      </c>
      <c r="N102" s="20">
        <f t="shared" si="103"/>
        <v>8.1111111111111107</v>
      </c>
      <c r="O102" s="20">
        <f t="shared" si="104"/>
        <v>7.7777777777777777</v>
      </c>
      <c r="P102" s="20">
        <f t="shared" si="105"/>
        <v>6</v>
      </c>
      <c r="Q102" s="20">
        <f t="shared" si="82"/>
        <v>7.25</v>
      </c>
      <c r="R102" s="20">
        <f t="shared" si="83"/>
        <v>4</v>
      </c>
      <c r="S102" s="20">
        <f t="shared" si="106"/>
        <v>10.333333333333334</v>
      </c>
      <c r="T102" s="20">
        <f t="shared" si="107"/>
        <v>12.125</v>
      </c>
      <c r="U102" s="20">
        <f t="shared" si="108"/>
        <v>23.7</v>
      </c>
      <c r="V102" s="20">
        <f t="shared" si="109"/>
        <v>31.375</v>
      </c>
      <c r="W102" s="20">
        <f t="shared" si="110"/>
        <v>29.888888888888889</v>
      </c>
      <c r="X102" s="20">
        <f t="shared" si="111"/>
        <v>37.25</v>
      </c>
      <c r="Y102" s="20">
        <f t="shared" si="112"/>
        <v>23.7</v>
      </c>
      <c r="Z102" s="20">
        <f t="shared" si="113"/>
        <v>22.75</v>
      </c>
      <c r="AA102" s="20">
        <f t="shared" si="92"/>
        <v>22.555555555555557</v>
      </c>
      <c r="AB102" s="20">
        <f t="shared" si="55"/>
        <v>22.9</v>
      </c>
      <c r="AC102" s="20">
        <f t="shared" si="93"/>
        <v>27.375</v>
      </c>
      <c r="AD102" s="20">
        <f t="shared" si="94"/>
        <v>29.142857142857142</v>
      </c>
      <c r="AE102" s="20">
        <f t="shared" si="95"/>
        <v>27.25</v>
      </c>
      <c r="AF102" s="20">
        <f t="shared" si="96"/>
        <v>20.5</v>
      </c>
      <c r="BF102" s="20"/>
    </row>
    <row r="103" spans="1:58" x14ac:dyDescent="0.2">
      <c r="A103" s="18" t="s">
        <v>200</v>
      </c>
      <c r="B103" s="184">
        <v>13</v>
      </c>
      <c r="G103" s="20">
        <f t="shared" si="72"/>
        <v>5.5</v>
      </c>
      <c r="H103" s="20">
        <f t="shared" si="97"/>
        <v>8.75</v>
      </c>
      <c r="I103" s="20">
        <f t="shared" si="98"/>
        <v>6.2857142857142856</v>
      </c>
      <c r="J103" s="20">
        <f t="shared" si="99"/>
        <v>8.5</v>
      </c>
      <c r="K103" s="20">
        <f t="shared" si="100"/>
        <v>9.8333333333333339</v>
      </c>
      <c r="L103" s="20">
        <f t="shared" si="101"/>
        <v>9.4444444444444446</v>
      </c>
      <c r="M103" s="20">
        <f t="shared" si="102"/>
        <v>7.125</v>
      </c>
      <c r="N103" s="20">
        <f t="shared" si="103"/>
        <v>8</v>
      </c>
      <c r="O103" s="20">
        <f t="shared" si="104"/>
        <v>7.25</v>
      </c>
      <c r="P103" s="20">
        <f t="shared" si="105"/>
        <v>5.4285714285714288</v>
      </c>
      <c r="Q103" s="20">
        <f t="shared" si="82"/>
        <v>7</v>
      </c>
      <c r="R103" s="20">
        <f t="shared" si="83"/>
        <v>4</v>
      </c>
      <c r="S103" s="20">
        <f t="shared" si="106"/>
        <v>10.444444444444445</v>
      </c>
      <c r="T103" s="20">
        <f t="shared" si="107"/>
        <v>13.714285714285714</v>
      </c>
      <c r="U103" s="20">
        <f t="shared" si="108"/>
        <v>24.333333333333332</v>
      </c>
      <c r="V103" s="20">
        <f t="shared" si="109"/>
        <v>32</v>
      </c>
      <c r="W103" s="20">
        <f t="shared" si="110"/>
        <v>23.222222222222221</v>
      </c>
      <c r="X103" s="20">
        <f t="shared" si="111"/>
        <v>30.571428571428573</v>
      </c>
      <c r="Y103" s="20">
        <f t="shared" si="112"/>
        <v>19.888888888888889</v>
      </c>
      <c r="Z103" s="20">
        <f t="shared" si="113"/>
        <v>16.625</v>
      </c>
      <c r="AA103" s="20">
        <f t="shared" si="92"/>
        <v>19.5</v>
      </c>
      <c r="AB103" s="20">
        <f t="shared" si="55"/>
        <v>27.666666666666668</v>
      </c>
      <c r="AC103" s="20">
        <f t="shared" si="93"/>
        <v>28.571428571428573</v>
      </c>
      <c r="AD103" s="20">
        <f t="shared" si="94"/>
        <v>32.833333333333336</v>
      </c>
      <c r="AE103" s="20">
        <f t="shared" si="95"/>
        <v>26.25</v>
      </c>
      <c r="AF103" s="20">
        <f t="shared" si="96"/>
        <v>18.833333333333332</v>
      </c>
      <c r="BF103" s="20"/>
    </row>
    <row r="104" spans="1:58" x14ac:dyDescent="0.2">
      <c r="A104" s="18" t="s">
        <v>201</v>
      </c>
      <c r="B104" s="184">
        <v>14</v>
      </c>
      <c r="G104" s="20">
        <f>AVERAGE(G82:H86)</f>
        <v>6.333333333333333</v>
      </c>
      <c r="H104" s="20">
        <f t="shared" si="97"/>
        <v>9</v>
      </c>
      <c r="I104" s="20">
        <f t="shared" si="98"/>
        <v>8.5714285714285712</v>
      </c>
      <c r="J104" s="20">
        <f t="shared" si="99"/>
        <v>9.8571428571428577</v>
      </c>
      <c r="K104" s="20">
        <f t="shared" si="100"/>
        <v>14.5</v>
      </c>
      <c r="L104" s="20">
        <f t="shared" si="101"/>
        <v>9.1428571428571423</v>
      </c>
      <c r="M104" s="20">
        <f t="shared" si="102"/>
        <v>6.1428571428571432</v>
      </c>
      <c r="N104" s="20">
        <f t="shared" si="103"/>
        <v>6.166666666666667</v>
      </c>
      <c r="O104" s="20">
        <f t="shared" si="104"/>
        <v>5.666666666666667</v>
      </c>
      <c r="P104" s="20">
        <f t="shared" si="105"/>
        <v>6.25</v>
      </c>
      <c r="Q104" s="20">
        <f t="shared" si="82"/>
        <v>1.75</v>
      </c>
      <c r="R104" s="20">
        <f t="shared" si="83"/>
        <v>5.333333333333333</v>
      </c>
      <c r="S104" s="20">
        <f t="shared" si="106"/>
        <v>11</v>
      </c>
      <c r="T104" s="20">
        <f t="shared" si="107"/>
        <v>17.142857142857142</v>
      </c>
      <c r="U104" s="20">
        <f t="shared" si="108"/>
        <v>26</v>
      </c>
      <c r="V104" s="20">
        <f t="shared" si="109"/>
        <v>27.428571428571427</v>
      </c>
      <c r="W104" s="20">
        <f t="shared" si="110"/>
        <v>23.5</v>
      </c>
      <c r="X104" s="20">
        <f t="shared" si="111"/>
        <v>25.375</v>
      </c>
      <c r="Y104" s="20">
        <f t="shared" si="112"/>
        <v>19.111111111111111</v>
      </c>
      <c r="Z104" s="20">
        <f t="shared" si="113"/>
        <v>15.625</v>
      </c>
      <c r="AA104" s="20">
        <f t="shared" si="92"/>
        <v>18.5</v>
      </c>
      <c r="AB104" s="20">
        <f t="shared" si="55"/>
        <v>23.222222222222221</v>
      </c>
      <c r="AC104" s="20">
        <f t="shared" si="93"/>
        <v>25.571428571428573</v>
      </c>
      <c r="AD104" s="20">
        <f t="shared" si="94"/>
        <v>27</v>
      </c>
      <c r="AE104" s="20">
        <f t="shared" si="95"/>
        <v>21.444444444444443</v>
      </c>
      <c r="AF104" s="20">
        <f t="shared" si="96"/>
        <v>14.571428571428571</v>
      </c>
      <c r="BF104" s="20"/>
    </row>
  </sheetData>
  <sortState ref="CZ10:DA47">
    <sortCondition descending="1" ref="DA10:DA47"/>
  </sortState>
  <mergeCells count="2">
    <mergeCell ref="BW8:BX8"/>
    <mergeCell ref="BY8:BZ8"/>
  </mergeCells>
  <phoneticPr fontId="10" type="noConversion"/>
  <conditionalFormatting sqref="C58:E58 G58:BF58">
    <cfRule type="cellIs" dxfId="55" priority="49" operator="greaterThan">
      <formula>4</formula>
    </cfRule>
    <cfRule type="cellIs" dxfId="54" priority="50" operator="between">
      <formula>2</formula>
      <formula>4</formula>
    </cfRule>
    <cfRule type="cellIs" dxfId="53" priority="51" operator="lessThan">
      <formula>2</formula>
    </cfRule>
  </conditionalFormatting>
  <pageMargins left="0.75" right="0.75" top="1" bottom="1" header="0.5" footer="0.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Normal="100" workbookViewId="0">
      <selection activeCell="C1" sqref="C1"/>
    </sheetView>
  </sheetViews>
  <sheetFormatPr defaultRowHeight="12.75" x14ac:dyDescent="0.2"/>
  <cols>
    <col min="1" max="1" width="32.140625" customWidth="1"/>
    <col min="2" max="2" width="3" customWidth="1"/>
    <col min="3" max="3" width="26" customWidth="1"/>
    <col min="5" max="5" width="18.28515625" customWidth="1"/>
    <col min="6" max="6" width="13.28515625" customWidth="1"/>
    <col min="10" max="10" width="7" style="116" customWidth="1"/>
    <col min="11" max="11" width="5.42578125" style="116" customWidth="1"/>
    <col min="14" max="14" width="9.140625" customWidth="1"/>
  </cols>
  <sheetData>
    <row r="1" spans="1:23" ht="16.5" thickBot="1" x14ac:dyDescent="0.25">
      <c r="A1" s="1" t="s">
        <v>0</v>
      </c>
      <c r="B1" s="1"/>
      <c r="C1" s="25" t="s">
        <v>0</v>
      </c>
      <c r="D1" s="26">
        <v>39</v>
      </c>
      <c r="E1" s="27" t="s">
        <v>1</v>
      </c>
      <c r="F1" s="85">
        <v>45559</v>
      </c>
      <c r="J1" s="183" t="s">
        <v>277</v>
      </c>
      <c r="K1" s="104">
        <v>0</v>
      </c>
      <c r="L1" s="104">
        <v>1</v>
      </c>
      <c r="M1" s="104">
        <v>2</v>
      </c>
      <c r="N1" s="104">
        <v>3</v>
      </c>
      <c r="O1" s="104">
        <v>4</v>
      </c>
      <c r="P1" s="104">
        <v>5</v>
      </c>
      <c r="Q1" s="104">
        <v>6</v>
      </c>
      <c r="R1" s="104">
        <v>7</v>
      </c>
      <c r="S1" s="104">
        <v>8</v>
      </c>
      <c r="T1" s="104">
        <v>9</v>
      </c>
      <c r="U1" s="104">
        <v>10</v>
      </c>
      <c r="V1" s="104">
        <v>11</v>
      </c>
      <c r="W1" s="104">
        <v>12</v>
      </c>
    </row>
    <row r="2" spans="1:23" ht="26.25" thickBot="1" x14ac:dyDescent="0.25">
      <c r="A2" s="3" t="s">
        <v>2</v>
      </c>
      <c r="B2" s="3"/>
      <c r="C2" s="28" t="s">
        <v>2</v>
      </c>
      <c r="D2" s="180">
        <v>0.50694444444444442</v>
      </c>
      <c r="E2" s="30" t="s">
        <v>3</v>
      </c>
      <c r="F2" s="180">
        <v>0.52083333333333337</v>
      </c>
      <c r="J2" s="183" t="s">
        <v>278</v>
      </c>
      <c r="K2" s="104" t="s">
        <v>153</v>
      </c>
      <c r="L2" s="104" t="s">
        <v>154</v>
      </c>
      <c r="M2" s="104" t="s">
        <v>155</v>
      </c>
      <c r="N2" s="104" t="s">
        <v>156</v>
      </c>
      <c r="O2" s="104" t="s">
        <v>157</v>
      </c>
      <c r="P2" s="104" t="s">
        <v>158</v>
      </c>
      <c r="Q2" s="104" t="s">
        <v>159</v>
      </c>
      <c r="R2" s="104" t="s">
        <v>160</v>
      </c>
      <c r="S2" s="104" t="s">
        <v>161</v>
      </c>
      <c r="T2" s="104" t="s">
        <v>162</v>
      </c>
      <c r="U2" s="104" t="s">
        <v>163</v>
      </c>
      <c r="V2" s="104" t="s">
        <v>164</v>
      </c>
      <c r="W2" s="104" t="s">
        <v>165</v>
      </c>
    </row>
    <row r="3" spans="1:23" ht="32.25" thickBot="1" x14ac:dyDescent="0.25">
      <c r="A3" s="3" t="s">
        <v>4</v>
      </c>
      <c r="B3" s="3"/>
      <c r="C3" s="28" t="s">
        <v>146</v>
      </c>
      <c r="D3" s="29">
        <v>18</v>
      </c>
      <c r="E3" s="30" t="s">
        <v>147</v>
      </c>
      <c r="F3" s="29">
        <v>2</v>
      </c>
      <c r="J3" s="183" t="s">
        <v>54</v>
      </c>
      <c r="K3" s="104">
        <v>0</v>
      </c>
      <c r="L3" s="104">
        <v>1</v>
      </c>
      <c r="M3" s="104">
        <v>2.5</v>
      </c>
      <c r="N3" s="104">
        <v>4.5</v>
      </c>
      <c r="O3" s="104">
        <v>6.5</v>
      </c>
      <c r="P3" s="104">
        <v>9</v>
      </c>
      <c r="Q3" s="104">
        <v>12</v>
      </c>
      <c r="R3" s="104">
        <v>15.5</v>
      </c>
      <c r="S3" s="104">
        <v>19</v>
      </c>
      <c r="T3" s="104">
        <v>22.5</v>
      </c>
      <c r="U3" s="104">
        <v>26.5</v>
      </c>
      <c r="V3" s="104">
        <v>30.5</v>
      </c>
      <c r="W3" s="104"/>
    </row>
    <row r="4" spans="1:23" ht="16.5" thickBot="1" x14ac:dyDescent="0.25">
      <c r="A4" s="3" t="s">
        <v>5</v>
      </c>
      <c r="B4" s="3"/>
      <c r="C4" s="28" t="s">
        <v>276</v>
      </c>
      <c r="D4" s="29">
        <v>6</v>
      </c>
      <c r="E4" s="30" t="s">
        <v>6</v>
      </c>
      <c r="F4" s="29" t="s">
        <v>127</v>
      </c>
    </row>
    <row r="5" spans="1:23" ht="15.75" thickBot="1" x14ac:dyDescent="0.25">
      <c r="A5" s="4"/>
      <c r="B5" s="4"/>
      <c r="C5" s="159"/>
    </row>
    <row r="6" spans="1:23" ht="34.5" customHeight="1" x14ac:dyDescent="0.2">
      <c r="A6" s="5"/>
      <c r="B6" s="5"/>
      <c r="C6" s="5"/>
      <c r="D6" s="214"/>
      <c r="E6" s="215"/>
      <c r="F6" s="216"/>
      <c r="G6" s="223" t="s">
        <v>182</v>
      </c>
      <c r="H6" s="223" t="s">
        <v>181</v>
      </c>
    </row>
    <row r="7" spans="1:23" ht="29.25" customHeight="1" x14ac:dyDescent="0.2">
      <c r="A7" s="6"/>
      <c r="B7" s="6"/>
      <c r="C7" s="6"/>
      <c r="D7" s="217" t="s">
        <v>8</v>
      </c>
      <c r="E7" s="218"/>
      <c r="F7" s="219"/>
      <c r="G7" s="224"/>
      <c r="H7" s="224"/>
    </row>
    <row r="8" spans="1:23" ht="16.5" thickBot="1" x14ac:dyDescent="0.25">
      <c r="A8" s="7" t="s">
        <v>7</v>
      </c>
      <c r="B8" s="7"/>
      <c r="C8" s="7" t="s">
        <v>7</v>
      </c>
      <c r="D8" s="220"/>
      <c r="E8" s="221"/>
      <c r="F8" s="222"/>
      <c r="G8" s="224"/>
      <c r="H8" s="224"/>
      <c r="J8" s="117" t="s">
        <v>141</v>
      </c>
      <c r="K8" s="117" t="s">
        <v>142</v>
      </c>
      <c r="L8" s="97"/>
    </row>
    <row r="9" spans="1:23" ht="15.75" x14ac:dyDescent="0.2">
      <c r="A9" s="8"/>
      <c r="B9" s="8"/>
      <c r="C9" s="8"/>
      <c r="D9" s="35">
        <v>1</v>
      </c>
      <c r="E9" s="35">
        <v>2</v>
      </c>
      <c r="F9" s="35">
        <v>3</v>
      </c>
      <c r="G9" s="224"/>
      <c r="H9" s="224"/>
      <c r="J9" s="117">
        <f>SUM(J10:J48)</f>
        <v>13</v>
      </c>
      <c r="K9" s="117">
        <f>COUNTIF(J11:J48,"&gt;0")</f>
        <v>3</v>
      </c>
      <c r="L9" s="98"/>
    </row>
    <row r="10" spans="1:23" ht="13.5" customHeight="1" thickBot="1" x14ac:dyDescent="0.25">
      <c r="A10" s="2"/>
      <c r="B10" s="2"/>
      <c r="C10" s="2"/>
      <c r="D10" s="9" t="s">
        <v>9</v>
      </c>
      <c r="E10" s="9" t="s">
        <v>10</v>
      </c>
      <c r="F10" s="9" t="s">
        <v>11</v>
      </c>
      <c r="G10" s="225"/>
      <c r="H10" s="225"/>
      <c r="J10" s="116" t="s">
        <v>38</v>
      </c>
    </row>
    <row r="11" spans="1:23" ht="29.25" customHeight="1" thickBot="1" x14ac:dyDescent="0.25">
      <c r="A11" s="31" t="s">
        <v>17</v>
      </c>
      <c r="B11" s="10"/>
      <c r="C11" s="31" t="s">
        <v>17</v>
      </c>
      <c r="D11" s="101">
        <v>4</v>
      </c>
      <c r="E11" s="101"/>
      <c r="F11" s="101"/>
      <c r="G11" s="101"/>
      <c r="H11" s="11"/>
      <c r="J11" s="116">
        <f>SUM(D11:F11)</f>
        <v>4</v>
      </c>
      <c r="K11" s="118">
        <f>IF(EXACT(A11,C11),0,1)</f>
        <v>0</v>
      </c>
    </row>
    <row r="12" spans="1:23" ht="29.25" customHeight="1" thickBot="1" x14ac:dyDescent="0.25">
      <c r="A12" s="32" t="s">
        <v>14</v>
      </c>
      <c r="B12" s="10"/>
      <c r="C12" s="32" t="s">
        <v>14</v>
      </c>
      <c r="D12" s="102">
        <v>7</v>
      </c>
      <c r="E12" s="102"/>
      <c r="F12" s="102">
        <v>1</v>
      </c>
      <c r="G12" s="102"/>
      <c r="H12" s="11"/>
      <c r="J12" s="116">
        <f t="shared" ref="J12:J21" si="0">SUM(D12:F12)</f>
        <v>8</v>
      </c>
      <c r="K12" s="118">
        <f t="shared" ref="K12:K46" si="1">IF(EXACT(A12,C12),0,1)</f>
        <v>0</v>
      </c>
    </row>
    <row r="13" spans="1:23" ht="29.25" customHeight="1" thickBot="1" x14ac:dyDescent="0.25">
      <c r="A13" s="32" t="s">
        <v>32</v>
      </c>
      <c r="B13" s="10"/>
      <c r="C13" s="32" t="s">
        <v>32</v>
      </c>
      <c r="D13" s="102"/>
      <c r="E13" s="102"/>
      <c r="F13" s="102"/>
      <c r="G13" s="102"/>
      <c r="H13" s="11"/>
      <c r="J13" s="116">
        <f t="shared" si="0"/>
        <v>0</v>
      </c>
      <c r="K13" s="118">
        <f t="shared" si="1"/>
        <v>0</v>
      </c>
    </row>
    <row r="14" spans="1:23" ht="29.25" customHeight="1" thickBot="1" x14ac:dyDescent="0.25">
      <c r="A14" s="32" t="s">
        <v>16</v>
      </c>
      <c r="B14" s="10"/>
      <c r="C14" s="32" t="s">
        <v>16</v>
      </c>
      <c r="D14" s="102"/>
      <c r="E14" s="102"/>
      <c r="F14" s="102"/>
      <c r="G14" s="102"/>
      <c r="H14" s="11"/>
      <c r="J14" s="116">
        <f t="shared" si="0"/>
        <v>0</v>
      </c>
      <c r="K14" s="118">
        <f t="shared" si="1"/>
        <v>0</v>
      </c>
    </row>
    <row r="15" spans="1:23" ht="29.25" customHeight="1" thickBot="1" x14ac:dyDescent="0.25">
      <c r="A15" s="32" t="s">
        <v>12</v>
      </c>
      <c r="B15" s="10"/>
      <c r="C15" s="32" t="s">
        <v>12</v>
      </c>
      <c r="D15" s="102"/>
      <c r="E15" s="102"/>
      <c r="F15" s="102"/>
      <c r="G15" s="102"/>
      <c r="H15" s="11"/>
      <c r="J15" s="116">
        <f t="shared" si="0"/>
        <v>0</v>
      </c>
      <c r="K15" s="118">
        <f t="shared" si="1"/>
        <v>0</v>
      </c>
    </row>
    <row r="16" spans="1:23" ht="29.25" customHeight="1" thickBot="1" x14ac:dyDescent="0.25">
      <c r="A16" s="32" t="s">
        <v>18</v>
      </c>
      <c r="B16" s="10"/>
      <c r="C16" s="32" t="s">
        <v>18</v>
      </c>
      <c r="D16" s="102"/>
      <c r="E16" s="102"/>
      <c r="F16" s="102"/>
      <c r="G16" s="102"/>
      <c r="H16" s="11"/>
      <c r="J16" s="116">
        <f t="shared" si="0"/>
        <v>0</v>
      </c>
      <c r="K16" s="118">
        <f t="shared" si="1"/>
        <v>0</v>
      </c>
    </row>
    <row r="17" spans="1:11" ht="29.25" customHeight="1" thickBot="1" x14ac:dyDescent="0.25">
      <c r="A17" s="32" t="s">
        <v>19</v>
      </c>
      <c r="B17" s="10"/>
      <c r="C17" s="32" t="s">
        <v>19</v>
      </c>
      <c r="D17" s="102"/>
      <c r="E17" s="102"/>
      <c r="F17" s="102"/>
      <c r="G17" s="102"/>
      <c r="H17" s="11"/>
      <c r="J17" s="116">
        <f t="shared" si="0"/>
        <v>0</v>
      </c>
      <c r="K17" s="118">
        <f t="shared" si="1"/>
        <v>0</v>
      </c>
    </row>
    <row r="18" spans="1:11" ht="29.25" customHeight="1" thickBot="1" x14ac:dyDescent="0.25">
      <c r="A18" s="32" t="s">
        <v>34</v>
      </c>
      <c r="B18" s="10"/>
      <c r="C18" s="32" t="s">
        <v>34</v>
      </c>
      <c r="D18" s="102"/>
      <c r="E18" s="102"/>
      <c r="F18" s="102"/>
      <c r="G18" s="102"/>
      <c r="H18" s="11"/>
      <c r="J18" s="116">
        <f t="shared" si="0"/>
        <v>0</v>
      </c>
      <c r="K18" s="118">
        <f t="shared" si="1"/>
        <v>0</v>
      </c>
    </row>
    <row r="19" spans="1:11" ht="29.25" customHeight="1" thickBot="1" x14ac:dyDescent="0.25">
      <c r="A19" s="32" t="s">
        <v>20</v>
      </c>
      <c r="B19" s="10"/>
      <c r="C19" s="32" t="s">
        <v>20</v>
      </c>
      <c r="D19" s="102"/>
      <c r="E19" s="102"/>
      <c r="F19" s="102"/>
      <c r="G19" s="102"/>
      <c r="H19" s="11"/>
      <c r="J19" s="116">
        <f t="shared" si="0"/>
        <v>0</v>
      </c>
      <c r="K19" s="118">
        <f t="shared" si="1"/>
        <v>0</v>
      </c>
    </row>
    <row r="20" spans="1:11" ht="29.25" customHeight="1" thickBot="1" x14ac:dyDescent="0.25">
      <c r="A20" s="32" t="s">
        <v>26</v>
      </c>
      <c r="B20" s="10"/>
      <c r="C20" s="32" t="s">
        <v>26</v>
      </c>
      <c r="D20" s="102"/>
      <c r="E20" s="102"/>
      <c r="F20" s="102"/>
      <c r="G20" s="102"/>
      <c r="H20" s="11"/>
      <c r="J20" s="116">
        <f t="shared" si="0"/>
        <v>0</v>
      </c>
      <c r="K20" s="118">
        <f t="shared" si="1"/>
        <v>0</v>
      </c>
    </row>
    <row r="21" spans="1:11" ht="29.25" customHeight="1" thickBot="1" x14ac:dyDescent="0.25">
      <c r="A21" s="32" t="s">
        <v>24</v>
      </c>
      <c r="B21" s="10"/>
      <c r="C21" s="32" t="s">
        <v>24</v>
      </c>
      <c r="D21" s="102"/>
      <c r="E21" s="102"/>
      <c r="F21" s="102"/>
      <c r="G21" s="102"/>
      <c r="H21" s="11"/>
      <c r="J21" s="116">
        <f t="shared" si="0"/>
        <v>0</v>
      </c>
      <c r="K21" s="118">
        <f t="shared" si="1"/>
        <v>0</v>
      </c>
    </row>
    <row r="22" spans="1:11" ht="29.25" customHeight="1" thickBot="1" x14ac:dyDescent="0.25">
      <c r="A22" s="32" t="s">
        <v>35</v>
      </c>
      <c r="B22" s="10"/>
      <c r="C22" s="32" t="s">
        <v>35</v>
      </c>
      <c r="D22" s="102"/>
      <c r="E22" s="102"/>
      <c r="F22" s="102"/>
      <c r="G22" s="102"/>
      <c r="H22" s="11"/>
      <c r="J22" s="116">
        <f t="shared" ref="J22" si="2">SUM(D22:F22)</f>
        <v>0</v>
      </c>
      <c r="K22" s="118">
        <f t="shared" si="1"/>
        <v>0</v>
      </c>
    </row>
    <row r="23" spans="1:11" ht="29.25" customHeight="1" thickBot="1" x14ac:dyDescent="0.25">
      <c r="A23" s="32" t="s">
        <v>31</v>
      </c>
      <c r="B23" s="10"/>
      <c r="C23" s="32" t="s">
        <v>31</v>
      </c>
      <c r="D23" s="102"/>
      <c r="E23" s="102"/>
      <c r="F23" s="102"/>
      <c r="G23" s="102"/>
      <c r="H23" s="11"/>
      <c r="J23" s="116">
        <f t="shared" ref="J23:J42" si="3">SUM(D23:F23)</f>
        <v>0</v>
      </c>
      <c r="K23" s="118">
        <f t="shared" si="1"/>
        <v>0</v>
      </c>
    </row>
    <row r="24" spans="1:11" ht="29.25" customHeight="1" thickBot="1" x14ac:dyDescent="0.25">
      <c r="A24" s="32" t="s">
        <v>23</v>
      </c>
      <c r="B24" s="10"/>
      <c r="C24" s="32" t="s">
        <v>23</v>
      </c>
      <c r="D24" s="102"/>
      <c r="E24" s="102"/>
      <c r="F24" s="102"/>
      <c r="G24" s="102"/>
      <c r="H24" s="11"/>
      <c r="J24" s="116">
        <f t="shared" si="3"/>
        <v>0</v>
      </c>
      <c r="K24" s="118">
        <f t="shared" si="1"/>
        <v>0</v>
      </c>
    </row>
    <row r="25" spans="1:11" ht="29.25" customHeight="1" thickBot="1" x14ac:dyDescent="0.25">
      <c r="A25" s="32" t="s">
        <v>22</v>
      </c>
      <c r="B25" s="10"/>
      <c r="C25" s="32" t="s">
        <v>22</v>
      </c>
      <c r="D25" s="102">
        <v>1</v>
      </c>
      <c r="E25" s="102"/>
      <c r="F25" s="102"/>
      <c r="G25" s="102"/>
      <c r="H25" s="11"/>
      <c r="J25" s="116">
        <f t="shared" si="3"/>
        <v>1</v>
      </c>
      <c r="K25" s="118">
        <f t="shared" si="1"/>
        <v>0</v>
      </c>
    </row>
    <row r="26" spans="1:11" ht="29.25" customHeight="1" thickBot="1" x14ac:dyDescent="0.25">
      <c r="A26" s="32" t="s">
        <v>33</v>
      </c>
      <c r="B26" s="10"/>
      <c r="C26" s="32" t="s">
        <v>33</v>
      </c>
      <c r="D26" s="102"/>
      <c r="E26" s="102"/>
      <c r="F26" s="102"/>
      <c r="G26" s="102"/>
      <c r="H26" s="11"/>
      <c r="J26" s="116">
        <f t="shared" si="3"/>
        <v>0</v>
      </c>
      <c r="K26" s="118">
        <f t="shared" si="1"/>
        <v>0</v>
      </c>
    </row>
    <row r="27" spans="1:11" ht="29.25" customHeight="1" thickBot="1" x14ac:dyDescent="0.25">
      <c r="A27" s="32" t="s">
        <v>29</v>
      </c>
      <c r="B27" s="10"/>
      <c r="C27" s="32" t="s">
        <v>29</v>
      </c>
      <c r="D27" s="102"/>
      <c r="E27" s="102"/>
      <c r="F27" s="102"/>
      <c r="G27" s="102"/>
      <c r="H27" s="11"/>
      <c r="J27" s="116">
        <f t="shared" si="3"/>
        <v>0</v>
      </c>
      <c r="K27" s="118">
        <f t="shared" si="1"/>
        <v>0</v>
      </c>
    </row>
    <row r="28" spans="1:11" ht="29.25" customHeight="1" thickBot="1" x14ac:dyDescent="0.25">
      <c r="A28" s="32" t="s">
        <v>28</v>
      </c>
      <c r="B28" s="10"/>
      <c r="C28" s="32" t="s">
        <v>28</v>
      </c>
      <c r="D28" s="102"/>
      <c r="E28" s="102"/>
      <c r="F28" s="102"/>
      <c r="G28" s="102"/>
      <c r="H28" s="11"/>
      <c r="J28" s="116">
        <f t="shared" si="3"/>
        <v>0</v>
      </c>
      <c r="K28" s="118">
        <f t="shared" si="1"/>
        <v>0</v>
      </c>
    </row>
    <row r="29" spans="1:11" ht="29.25" customHeight="1" thickBot="1" x14ac:dyDescent="0.25">
      <c r="A29" s="32" t="s">
        <v>30</v>
      </c>
      <c r="B29" s="10"/>
      <c r="C29" s="32" t="s">
        <v>30</v>
      </c>
      <c r="D29" s="102"/>
      <c r="E29" s="102"/>
      <c r="F29" s="102"/>
      <c r="G29" s="102"/>
      <c r="H29" s="11"/>
      <c r="J29" s="116">
        <f t="shared" si="3"/>
        <v>0</v>
      </c>
      <c r="K29" s="118">
        <f t="shared" si="1"/>
        <v>0</v>
      </c>
    </row>
    <row r="30" spans="1:11" ht="29.25" customHeight="1" thickBot="1" x14ac:dyDescent="0.25">
      <c r="A30" s="32" t="s">
        <v>21</v>
      </c>
      <c r="B30" s="10"/>
      <c r="C30" s="32" t="s">
        <v>21</v>
      </c>
      <c r="D30" s="102"/>
      <c r="E30" s="102"/>
      <c r="F30" s="102"/>
      <c r="G30" s="102"/>
      <c r="H30" s="11"/>
      <c r="J30" s="116">
        <f t="shared" si="3"/>
        <v>0</v>
      </c>
      <c r="K30" s="118">
        <f t="shared" si="1"/>
        <v>0</v>
      </c>
    </row>
    <row r="31" spans="1:11" ht="29.25" customHeight="1" thickBot="1" x14ac:dyDescent="0.25">
      <c r="A31" s="32" t="s">
        <v>15</v>
      </c>
      <c r="B31" s="10"/>
      <c r="C31" s="32" t="s">
        <v>15</v>
      </c>
      <c r="D31" s="102"/>
      <c r="E31" s="102"/>
      <c r="F31" s="102"/>
      <c r="G31" s="102"/>
      <c r="H31" s="11"/>
      <c r="J31" s="116">
        <f t="shared" si="3"/>
        <v>0</v>
      </c>
      <c r="K31" s="118">
        <f t="shared" si="1"/>
        <v>0</v>
      </c>
    </row>
    <row r="32" spans="1:11" ht="29.25" customHeight="1" thickBot="1" x14ac:dyDescent="0.25">
      <c r="A32" s="32" t="s">
        <v>13</v>
      </c>
      <c r="B32" s="10"/>
      <c r="C32" s="32" t="s">
        <v>13</v>
      </c>
      <c r="D32" s="102"/>
      <c r="E32" s="102"/>
      <c r="F32" s="102"/>
      <c r="G32" s="102"/>
      <c r="H32" s="11"/>
      <c r="J32" s="116">
        <f t="shared" si="3"/>
        <v>0</v>
      </c>
      <c r="K32" s="118">
        <f t="shared" si="1"/>
        <v>0</v>
      </c>
    </row>
    <row r="33" spans="1:11" ht="29.25" customHeight="1" thickBot="1" x14ac:dyDescent="0.25">
      <c r="A33" s="32" t="s">
        <v>273</v>
      </c>
      <c r="B33" s="10"/>
      <c r="C33" s="32" t="s">
        <v>273</v>
      </c>
      <c r="D33" s="102"/>
      <c r="E33" s="102"/>
      <c r="F33" s="102"/>
      <c r="G33" s="102"/>
      <c r="H33" s="11"/>
      <c r="J33" s="169">
        <v>0</v>
      </c>
      <c r="K33" s="118">
        <f t="shared" si="1"/>
        <v>0</v>
      </c>
    </row>
    <row r="34" spans="1:11" ht="29.25" customHeight="1" thickBot="1" x14ac:dyDescent="0.25">
      <c r="A34" s="32" t="s">
        <v>25</v>
      </c>
      <c r="B34" s="10"/>
      <c r="C34" s="32" t="s">
        <v>25</v>
      </c>
      <c r="D34" s="102"/>
      <c r="E34" s="102"/>
      <c r="F34" s="102"/>
      <c r="G34" s="102"/>
      <c r="H34" s="11"/>
      <c r="J34" s="116">
        <f t="shared" si="3"/>
        <v>0</v>
      </c>
      <c r="K34" s="118">
        <f t="shared" si="1"/>
        <v>0</v>
      </c>
    </row>
    <row r="35" spans="1:11" ht="29.25" customHeight="1" thickBot="1" x14ac:dyDescent="0.25">
      <c r="A35" s="32" t="s">
        <v>27</v>
      </c>
      <c r="B35" s="10"/>
      <c r="C35" s="32" t="s">
        <v>27</v>
      </c>
      <c r="D35" s="102"/>
      <c r="E35" s="102"/>
      <c r="F35" s="102"/>
      <c r="G35" s="102"/>
      <c r="H35" s="11"/>
      <c r="J35" s="116">
        <f t="shared" si="3"/>
        <v>0</v>
      </c>
      <c r="K35" s="118">
        <f t="shared" si="1"/>
        <v>0</v>
      </c>
    </row>
    <row r="36" spans="1:11" ht="29.25" customHeight="1" thickBot="1" x14ac:dyDescent="0.25">
      <c r="A36" s="121" t="s">
        <v>148</v>
      </c>
      <c r="B36" s="10"/>
      <c r="C36" s="100" t="s">
        <v>148</v>
      </c>
      <c r="D36" s="102"/>
      <c r="E36" s="102"/>
      <c r="F36" s="102"/>
      <c r="G36" s="102"/>
      <c r="H36" s="11"/>
      <c r="J36" s="116">
        <f t="shared" si="3"/>
        <v>0</v>
      </c>
      <c r="K36" s="118">
        <f t="shared" si="1"/>
        <v>0</v>
      </c>
    </row>
    <row r="37" spans="1:11" ht="29.25" customHeight="1" thickBot="1" x14ac:dyDescent="0.25">
      <c r="A37" s="121" t="s">
        <v>149</v>
      </c>
      <c r="B37" s="12"/>
      <c r="C37" s="100" t="s">
        <v>149</v>
      </c>
      <c r="D37" s="103"/>
      <c r="E37" s="103"/>
      <c r="F37" s="103"/>
      <c r="G37" s="103"/>
      <c r="H37" s="11"/>
      <c r="J37" s="116">
        <f t="shared" si="3"/>
        <v>0</v>
      </c>
      <c r="K37" s="118">
        <f t="shared" si="1"/>
        <v>0</v>
      </c>
    </row>
    <row r="38" spans="1:11" ht="29.25" customHeight="1" thickBot="1" x14ac:dyDescent="0.25">
      <c r="A38" s="121" t="s">
        <v>36</v>
      </c>
      <c r="B38" s="12"/>
      <c r="C38" s="100" t="s">
        <v>36</v>
      </c>
      <c r="D38" s="103"/>
      <c r="E38" s="103"/>
      <c r="F38" s="103"/>
      <c r="G38" s="103"/>
      <c r="H38" s="11"/>
      <c r="J38" s="116">
        <f t="shared" si="3"/>
        <v>0</v>
      </c>
      <c r="K38" s="118">
        <f t="shared" si="1"/>
        <v>0</v>
      </c>
    </row>
    <row r="39" spans="1:11" ht="29.25" customHeight="1" thickBot="1" x14ac:dyDescent="0.25">
      <c r="A39" s="121" t="s">
        <v>37</v>
      </c>
      <c r="B39" s="12"/>
      <c r="C39" s="100" t="s">
        <v>37</v>
      </c>
      <c r="D39" s="103"/>
      <c r="E39" s="103"/>
      <c r="F39" s="103"/>
      <c r="G39" s="103"/>
      <c r="H39" s="11"/>
      <c r="J39" s="116">
        <f t="shared" si="3"/>
        <v>0</v>
      </c>
      <c r="K39" s="118">
        <f t="shared" si="1"/>
        <v>0</v>
      </c>
    </row>
    <row r="40" spans="1:11" ht="29.25" customHeight="1" thickBot="1" x14ac:dyDescent="0.25">
      <c r="A40" s="121" t="s">
        <v>150</v>
      </c>
      <c r="B40" s="13"/>
      <c r="C40" s="100" t="s">
        <v>150</v>
      </c>
      <c r="D40" s="103"/>
      <c r="E40" s="103"/>
      <c r="F40" s="103"/>
      <c r="G40" s="103"/>
      <c r="H40" s="11"/>
      <c r="J40" s="116">
        <f t="shared" si="3"/>
        <v>0</v>
      </c>
      <c r="K40" s="118">
        <f t="shared" si="1"/>
        <v>0</v>
      </c>
    </row>
    <row r="41" spans="1:11" ht="29.25" customHeight="1" thickBot="1" x14ac:dyDescent="0.25">
      <c r="A41" s="121" t="s">
        <v>167</v>
      </c>
      <c r="B41" s="13"/>
      <c r="C41" s="100" t="s">
        <v>167</v>
      </c>
      <c r="D41" s="103"/>
      <c r="E41" s="103"/>
      <c r="F41" s="103"/>
      <c r="G41" s="103"/>
      <c r="H41" s="11"/>
      <c r="J41" s="116">
        <f t="shared" si="3"/>
        <v>0</v>
      </c>
      <c r="K41" s="118">
        <f t="shared" si="1"/>
        <v>0</v>
      </c>
    </row>
    <row r="42" spans="1:11" ht="29.25" customHeight="1" thickBot="1" x14ac:dyDescent="0.25">
      <c r="A42" s="121" t="s">
        <v>46</v>
      </c>
      <c r="B42" s="13"/>
      <c r="C42" s="100" t="s">
        <v>46</v>
      </c>
      <c r="D42" s="103"/>
      <c r="E42" s="103"/>
      <c r="F42" s="103"/>
      <c r="G42" s="103"/>
      <c r="H42" s="11"/>
      <c r="J42" s="116">
        <f t="shared" si="3"/>
        <v>0</v>
      </c>
      <c r="K42" s="118">
        <f t="shared" si="1"/>
        <v>0</v>
      </c>
    </row>
    <row r="43" spans="1:11" ht="29.25" customHeight="1" thickBot="1" x14ac:dyDescent="0.25">
      <c r="A43" s="121" t="s">
        <v>151</v>
      </c>
      <c r="B43" s="13"/>
      <c r="C43" s="100" t="s">
        <v>151</v>
      </c>
      <c r="D43" s="103"/>
      <c r="E43" s="103"/>
      <c r="F43" s="103"/>
      <c r="G43" s="103"/>
      <c r="H43" s="11"/>
      <c r="J43" s="116">
        <f>SUM(D43:F43)</f>
        <v>0</v>
      </c>
      <c r="K43" s="118">
        <f t="shared" si="1"/>
        <v>0</v>
      </c>
    </row>
    <row r="44" spans="1:11" ht="29.25" customHeight="1" thickBot="1" x14ac:dyDescent="0.25">
      <c r="A44" s="121" t="s">
        <v>166</v>
      </c>
      <c r="B44" s="10"/>
      <c r="C44" s="100" t="s">
        <v>166</v>
      </c>
      <c r="D44" s="103"/>
      <c r="E44" s="103"/>
      <c r="F44" s="103"/>
      <c r="G44" s="103"/>
      <c r="H44" s="11"/>
      <c r="J44" s="116">
        <f>SUM(D44:F44)</f>
        <v>0</v>
      </c>
      <c r="K44" s="118">
        <f t="shared" si="1"/>
        <v>0</v>
      </c>
    </row>
    <row r="45" spans="1:11" ht="29.25" customHeight="1" thickBot="1" x14ac:dyDescent="0.25">
      <c r="A45" s="122" t="s">
        <v>122</v>
      </c>
      <c r="B45" s="13"/>
      <c r="C45" s="100"/>
      <c r="D45" s="103"/>
      <c r="E45" s="103"/>
      <c r="F45" s="103"/>
      <c r="G45" s="103"/>
      <c r="H45" s="11"/>
      <c r="J45" s="116">
        <f>SUM(D45:F45)</f>
        <v>0</v>
      </c>
      <c r="K45" s="118">
        <f t="shared" si="1"/>
        <v>1</v>
      </c>
    </row>
    <row r="46" spans="1:11" ht="29.25" customHeight="1" thickBot="1" x14ac:dyDescent="0.25">
      <c r="A46" s="122" t="s">
        <v>123</v>
      </c>
      <c r="C46" s="100"/>
      <c r="D46" s="103"/>
      <c r="E46" s="103"/>
      <c r="F46" s="103"/>
      <c r="G46" s="11"/>
      <c r="H46" s="11"/>
      <c r="J46" s="116">
        <f t="shared" ref="J46" si="4">SUM(D46:F46)</f>
        <v>0</v>
      </c>
      <c r="K46" s="118">
        <f t="shared" si="1"/>
        <v>1</v>
      </c>
    </row>
    <row r="47" spans="1:11" ht="29.25" customHeight="1" thickBot="1" x14ac:dyDescent="0.25">
      <c r="A47" s="122" t="s">
        <v>128</v>
      </c>
      <c r="C47" s="100"/>
      <c r="D47" s="103"/>
      <c r="E47" s="103"/>
      <c r="F47" s="103"/>
      <c r="G47" s="11"/>
      <c r="H47" s="11"/>
      <c r="J47" s="130">
        <f>SUM(D47:F47)</f>
        <v>0</v>
      </c>
      <c r="K47" s="118">
        <f t="shared" ref="K47" si="5">IF(EXACT(A47,C47),0,1)</f>
        <v>1</v>
      </c>
    </row>
    <row r="48" spans="1:11" ht="15" thickBot="1" x14ac:dyDescent="0.25">
      <c r="A48" s="122" t="s">
        <v>204</v>
      </c>
      <c r="C48" s="100"/>
      <c r="D48" s="103"/>
      <c r="E48" s="102"/>
      <c r="F48" s="33" t="s">
        <v>152</v>
      </c>
      <c r="G48" s="11"/>
      <c r="H48" s="11"/>
      <c r="J48" s="116">
        <f>SUM(D48:F48)</f>
        <v>0</v>
      </c>
      <c r="K48" s="118">
        <f>IF(EXACT(A48,C48),0,1)</f>
        <v>1</v>
      </c>
    </row>
  </sheetData>
  <mergeCells count="5">
    <mergeCell ref="D6:F6"/>
    <mergeCell ref="D7:F7"/>
    <mergeCell ref="D8:F8"/>
    <mergeCell ref="G6:G10"/>
    <mergeCell ref="H6:H10"/>
  </mergeCells>
  <phoneticPr fontId="10" type="noConversion"/>
  <conditionalFormatting sqref="K11:K46">
    <cfRule type="cellIs" dxfId="52" priority="4" operator="equal">
      <formula>1</formula>
    </cfRule>
  </conditionalFormatting>
  <conditionalFormatting sqref="K47:K48">
    <cfRule type="cellIs" dxfId="51" priority="1" operator="equal">
      <formula>1</formula>
    </cfRule>
  </conditionalFormatting>
  <pageMargins left="0.75" right="0.75" top="1" bottom="1" header="0.5" footer="0.5"/>
  <pageSetup paperSize="9" orientation="portrait" horizontalDpi="4294967293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8"/>
  <sheetViews>
    <sheetView zoomScaleNormal="100" workbookViewId="0">
      <pane xSplit="4" ySplit="3" topLeftCell="E439" activePane="bottomRight" state="frozen"/>
      <selection pane="topRight" activeCell="C1" sqref="C1"/>
      <selection pane="bottomLeft" activeCell="A4" sqref="A4"/>
      <selection pane="bottomRight"/>
    </sheetView>
  </sheetViews>
  <sheetFormatPr defaultRowHeight="12.75" x14ac:dyDescent="0.2"/>
  <cols>
    <col min="1" max="1" width="4.28515625" style="40" customWidth="1"/>
    <col min="2" max="2" width="4.28515625" style="106" customWidth="1"/>
    <col min="3" max="3" width="9.85546875" customWidth="1"/>
    <col min="4" max="4" width="3" customWidth="1"/>
    <col min="6" max="6" width="14.28515625" bestFit="1" customWidth="1"/>
    <col min="8" max="8" width="12.42578125" customWidth="1"/>
    <col min="12" max="12" width="11" customWidth="1"/>
    <col min="13" max="13" width="10.7109375" customWidth="1"/>
  </cols>
  <sheetData>
    <row r="1" spans="1:30" ht="18" x14ac:dyDescent="0.25">
      <c r="C1" s="38" t="s">
        <v>207</v>
      </c>
    </row>
    <row r="2" spans="1:30" ht="15.75" x14ac:dyDescent="0.25">
      <c r="C2" s="39" t="s">
        <v>53</v>
      </c>
      <c r="E2" s="226" t="s">
        <v>75</v>
      </c>
      <c r="F2" s="213"/>
      <c r="G2" s="213"/>
      <c r="H2" s="213"/>
      <c r="I2" s="226" t="s">
        <v>61</v>
      </c>
      <c r="J2" s="213"/>
      <c r="K2" s="61" t="s">
        <v>108</v>
      </c>
      <c r="L2" s="39" t="s">
        <v>59</v>
      </c>
      <c r="M2" s="89" t="s">
        <v>138</v>
      </c>
      <c r="O2" s="39" t="s">
        <v>69</v>
      </c>
      <c r="P2" s="39" t="s">
        <v>71</v>
      </c>
      <c r="Q2" s="39" t="s">
        <v>72</v>
      </c>
      <c r="R2" s="155" t="s">
        <v>271</v>
      </c>
      <c r="T2" s="212" t="s">
        <v>111</v>
      </c>
      <c r="U2" s="213"/>
      <c r="W2" s="212" t="s">
        <v>74</v>
      </c>
      <c r="X2" s="213"/>
      <c r="AC2" s="166"/>
    </row>
    <row r="3" spans="1:30" ht="15.75" x14ac:dyDescent="0.25">
      <c r="A3" s="84" t="s">
        <v>178</v>
      </c>
      <c r="B3" s="84" t="s">
        <v>179</v>
      </c>
      <c r="C3" s="84" t="s">
        <v>53</v>
      </c>
      <c r="D3" s="84" t="s">
        <v>145</v>
      </c>
      <c r="E3" s="39" t="s">
        <v>55</v>
      </c>
      <c r="F3" s="39" t="s">
        <v>56</v>
      </c>
      <c r="G3" s="39" t="s">
        <v>54</v>
      </c>
      <c r="H3" s="39" t="s">
        <v>57</v>
      </c>
      <c r="I3" s="39" t="s">
        <v>58</v>
      </c>
      <c r="J3" s="39" t="s">
        <v>110</v>
      </c>
      <c r="K3" s="61" t="s">
        <v>109</v>
      </c>
      <c r="L3" s="39" t="s">
        <v>60</v>
      </c>
      <c r="M3" s="89" t="s">
        <v>139</v>
      </c>
      <c r="N3" s="156" t="s">
        <v>272</v>
      </c>
      <c r="O3" s="39" t="s">
        <v>70</v>
      </c>
      <c r="P3" s="39" t="s">
        <v>70</v>
      </c>
    </row>
    <row r="4" spans="1:30" x14ac:dyDescent="0.2">
      <c r="A4" s="132" t="s">
        <v>68</v>
      </c>
      <c r="B4" s="132">
        <v>39</v>
      </c>
      <c r="C4" s="42">
        <v>45200</v>
      </c>
      <c r="E4" s="50">
        <v>24.6</v>
      </c>
      <c r="F4" s="50">
        <v>10.3</v>
      </c>
      <c r="G4" s="50">
        <v>17.100000000000001</v>
      </c>
      <c r="H4" s="50">
        <v>7.7</v>
      </c>
      <c r="I4" s="51">
        <v>199</v>
      </c>
      <c r="J4" s="50">
        <v>2.7</v>
      </c>
      <c r="K4" s="50">
        <v>9.9</v>
      </c>
      <c r="L4" s="50">
        <v>0</v>
      </c>
      <c r="M4" s="52"/>
      <c r="N4" s="52"/>
      <c r="O4" s="52">
        <v>13</v>
      </c>
      <c r="P4" s="52">
        <v>0</v>
      </c>
      <c r="Q4" s="52">
        <v>-100</v>
      </c>
      <c r="T4" s="53">
        <f t="shared" ref="T4:T67" si="0">J4*SIN(I4*PI()/180)</f>
        <v>-0.87903401703432327</v>
      </c>
      <c r="U4" s="53">
        <f t="shared" ref="U4:U67" si="1">J4*COS(I4*PI()/180)</f>
        <v>-2.5529001541181553</v>
      </c>
      <c r="W4" s="53">
        <f t="shared" ref="W4:W67" si="2">SIN(I4*PI()/180)</f>
        <v>-0.32556815445715676</v>
      </c>
      <c r="X4" s="53">
        <f t="shared" ref="X4:X67" si="3">COS(I4*PI()/180)</f>
        <v>-0.94551857559931674</v>
      </c>
      <c r="AC4" s="161"/>
    </row>
    <row r="5" spans="1:30" x14ac:dyDescent="0.2">
      <c r="A5" s="132" t="s">
        <v>62</v>
      </c>
      <c r="B5" s="132">
        <v>40</v>
      </c>
      <c r="C5" s="42">
        <v>45201</v>
      </c>
      <c r="E5" s="50">
        <v>25.4</v>
      </c>
      <c r="F5" s="50">
        <v>14.3</v>
      </c>
      <c r="G5" s="50">
        <v>19</v>
      </c>
      <c r="H5" s="50">
        <v>11.9</v>
      </c>
      <c r="I5" s="51">
        <v>177</v>
      </c>
      <c r="J5" s="50">
        <v>2.2999999999999998</v>
      </c>
      <c r="K5" s="50">
        <v>5.9</v>
      </c>
      <c r="L5" s="50">
        <v>0</v>
      </c>
      <c r="O5">
        <v>13</v>
      </c>
      <c r="P5">
        <v>0</v>
      </c>
      <c r="Q5">
        <v>-100</v>
      </c>
      <c r="T5" s="53">
        <f t="shared" si="0"/>
        <v>0.12037269935877075</v>
      </c>
      <c r="U5" s="53">
        <f t="shared" si="1"/>
        <v>-2.2968479299355198</v>
      </c>
      <c r="W5" s="53">
        <f t="shared" si="2"/>
        <v>5.2335956242943807E-2</v>
      </c>
      <c r="X5" s="53">
        <f t="shared" si="3"/>
        <v>-0.99862953475457383</v>
      </c>
      <c r="AC5" s="20"/>
    </row>
    <row r="6" spans="1:30" x14ac:dyDescent="0.2">
      <c r="A6" s="132" t="s">
        <v>63</v>
      </c>
      <c r="B6" s="132">
        <v>40</v>
      </c>
      <c r="C6" s="42">
        <v>45202</v>
      </c>
      <c r="E6" s="50">
        <v>20.3</v>
      </c>
      <c r="F6" s="50">
        <v>11.3</v>
      </c>
      <c r="G6" s="50">
        <v>16</v>
      </c>
      <c r="H6" s="50">
        <v>10.3</v>
      </c>
      <c r="I6" s="45">
        <v>240</v>
      </c>
      <c r="J6" s="43">
        <v>5.0999999999999996</v>
      </c>
      <c r="K6" s="43">
        <v>3.8</v>
      </c>
      <c r="L6" s="50">
        <v>1.8</v>
      </c>
      <c r="O6">
        <v>13</v>
      </c>
      <c r="P6">
        <v>0</v>
      </c>
      <c r="Q6">
        <v>-100</v>
      </c>
      <c r="T6" s="53">
        <f t="shared" si="0"/>
        <v>-4.4167295593006353</v>
      </c>
      <c r="U6" s="53">
        <f t="shared" si="1"/>
        <v>-2.550000000000002</v>
      </c>
      <c r="W6" s="53">
        <f t="shared" si="2"/>
        <v>-0.86602540378443837</v>
      </c>
      <c r="X6" s="53">
        <f t="shared" si="3"/>
        <v>-0.50000000000000044</v>
      </c>
      <c r="AC6" s="20"/>
    </row>
    <row r="7" spans="1:30" x14ac:dyDescent="0.2">
      <c r="A7" s="132" t="s">
        <v>64</v>
      </c>
      <c r="B7" s="132">
        <v>40</v>
      </c>
      <c r="C7" s="42">
        <v>45203</v>
      </c>
      <c r="E7" s="50">
        <v>17.3</v>
      </c>
      <c r="F7" s="50">
        <v>10.199999999999999</v>
      </c>
      <c r="G7" s="50">
        <v>13.7</v>
      </c>
      <c r="H7" s="50">
        <v>9.4</v>
      </c>
      <c r="I7" s="45">
        <v>220</v>
      </c>
      <c r="J7" s="43">
        <v>4.3</v>
      </c>
      <c r="K7" s="43">
        <v>6.1</v>
      </c>
      <c r="L7" s="50">
        <v>0</v>
      </c>
      <c r="O7">
        <v>13</v>
      </c>
      <c r="P7">
        <v>0</v>
      </c>
      <c r="Q7">
        <v>-100</v>
      </c>
      <c r="T7" s="53">
        <f t="shared" si="0"/>
        <v>-2.7639867216521186</v>
      </c>
      <c r="U7" s="53">
        <f t="shared" si="1"/>
        <v>-3.2939911054116053</v>
      </c>
      <c r="W7" s="53">
        <f t="shared" si="2"/>
        <v>-0.64278760968653925</v>
      </c>
      <c r="X7" s="53">
        <f t="shared" si="3"/>
        <v>-0.76604444311897801</v>
      </c>
      <c r="AC7" s="20"/>
    </row>
    <row r="8" spans="1:30" x14ac:dyDescent="0.2">
      <c r="A8" s="132" t="s">
        <v>65</v>
      </c>
      <c r="B8" s="165">
        <v>40</v>
      </c>
      <c r="C8" s="42">
        <v>45204</v>
      </c>
      <c r="E8" s="50">
        <v>18.899999999999999</v>
      </c>
      <c r="F8" s="50">
        <v>10.9</v>
      </c>
      <c r="G8" s="50">
        <v>14</v>
      </c>
      <c r="H8" s="50">
        <v>8.6999999999999993</v>
      </c>
      <c r="I8" s="45">
        <v>219</v>
      </c>
      <c r="J8" s="43">
        <v>3.8</v>
      </c>
      <c r="K8" s="43">
        <v>4.4000000000000004</v>
      </c>
      <c r="L8" s="50">
        <v>0</v>
      </c>
      <c r="O8">
        <v>13</v>
      </c>
      <c r="P8">
        <v>0</v>
      </c>
      <c r="Q8">
        <v>-100</v>
      </c>
      <c r="T8" s="53">
        <f t="shared" si="0"/>
        <v>-2.3914174859893826</v>
      </c>
      <c r="U8" s="53">
        <f t="shared" si="1"/>
        <v>-2.953154653536489</v>
      </c>
      <c r="W8" s="53">
        <f t="shared" si="2"/>
        <v>-0.62932039104983761</v>
      </c>
      <c r="X8" s="53">
        <f t="shared" si="3"/>
        <v>-0.77714596145697079</v>
      </c>
      <c r="AC8" s="20"/>
    </row>
    <row r="9" spans="1:30" x14ac:dyDescent="0.2">
      <c r="A9" s="132" t="s">
        <v>66</v>
      </c>
      <c r="B9" s="165">
        <v>40</v>
      </c>
      <c r="C9" s="42">
        <v>45205</v>
      </c>
      <c r="E9" s="50">
        <v>20.399999999999999</v>
      </c>
      <c r="F9" s="50">
        <v>10.8</v>
      </c>
      <c r="G9" s="50">
        <v>15</v>
      </c>
      <c r="H9" s="50">
        <v>9.6</v>
      </c>
      <c r="I9" s="45">
        <v>212</v>
      </c>
      <c r="J9" s="43">
        <v>4.5</v>
      </c>
      <c r="K9" s="43">
        <v>8.1</v>
      </c>
      <c r="L9" s="50">
        <v>0</v>
      </c>
      <c r="O9">
        <v>13</v>
      </c>
      <c r="P9">
        <v>0</v>
      </c>
      <c r="Q9">
        <v>-100</v>
      </c>
      <c r="R9" s="154">
        <f>AVERAGE(G3:G9)</f>
        <v>15.799999999999999</v>
      </c>
      <c r="T9" s="53">
        <f t="shared" si="0"/>
        <v>-2.3846366890494215</v>
      </c>
      <c r="U9" s="53">
        <f t="shared" si="1"/>
        <v>-3.8162164327039174</v>
      </c>
      <c r="W9" s="53">
        <f t="shared" si="2"/>
        <v>-0.52991926423320479</v>
      </c>
      <c r="X9" s="53">
        <f t="shared" si="3"/>
        <v>-0.84804809615642607</v>
      </c>
      <c r="AC9" s="20"/>
      <c r="AD9" s="154"/>
    </row>
    <row r="10" spans="1:30" x14ac:dyDescent="0.2">
      <c r="A10" s="132" t="s">
        <v>67</v>
      </c>
      <c r="B10" s="165">
        <v>40</v>
      </c>
      <c r="C10" s="42">
        <v>45206</v>
      </c>
      <c r="E10" s="50">
        <v>22.5</v>
      </c>
      <c r="F10" s="50">
        <v>13.3</v>
      </c>
      <c r="G10" s="50">
        <v>17.7</v>
      </c>
      <c r="H10" s="50">
        <v>12.5</v>
      </c>
      <c r="I10" s="45">
        <v>230</v>
      </c>
      <c r="J10" s="43">
        <v>5.0999999999999996</v>
      </c>
      <c r="K10" s="43">
        <v>8.3000000000000007</v>
      </c>
      <c r="L10" s="50">
        <v>0</v>
      </c>
      <c r="O10">
        <v>13</v>
      </c>
      <c r="P10">
        <v>0</v>
      </c>
      <c r="Q10">
        <v>-100</v>
      </c>
      <c r="T10" s="53">
        <f t="shared" si="0"/>
        <v>-3.9068266599067871</v>
      </c>
      <c r="U10" s="53">
        <f t="shared" si="1"/>
        <v>-3.2782168094013513</v>
      </c>
      <c r="W10" s="53">
        <f t="shared" si="2"/>
        <v>-0.7660444431189779</v>
      </c>
      <c r="X10" s="53">
        <f t="shared" si="3"/>
        <v>-0.64278760968653947</v>
      </c>
      <c r="AC10" s="20"/>
    </row>
    <row r="11" spans="1:30" x14ac:dyDescent="0.2">
      <c r="A11" s="132" t="s">
        <v>68</v>
      </c>
      <c r="B11" s="165">
        <v>40</v>
      </c>
      <c r="C11" s="42">
        <v>45207</v>
      </c>
      <c r="E11" s="50">
        <v>19.399999999999999</v>
      </c>
      <c r="F11" s="50">
        <v>12.4</v>
      </c>
      <c r="G11" s="50">
        <v>15.6</v>
      </c>
      <c r="H11" s="50">
        <v>9.1</v>
      </c>
      <c r="I11" s="45">
        <v>175</v>
      </c>
      <c r="J11" s="43">
        <v>2</v>
      </c>
      <c r="K11" s="43">
        <v>2.9</v>
      </c>
      <c r="L11" s="50">
        <v>0</v>
      </c>
      <c r="O11">
        <v>13</v>
      </c>
      <c r="P11">
        <v>0</v>
      </c>
      <c r="Q11">
        <v>-100</v>
      </c>
      <c r="T11" s="53">
        <f t="shared" si="0"/>
        <v>0.17431148549531728</v>
      </c>
      <c r="U11" s="53">
        <f t="shared" si="1"/>
        <v>-1.9923893961834911</v>
      </c>
      <c r="W11" s="53">
        <f t="shared" si="2"/>
        <v>8.7155742747658638E-2</v>
      </c>
      <c r="X11" s="53">
        <f t="shared" si="3"/>
        <v>-0.99619469809174555</v>
      </c>
      <c r="AC11" s="20"/>
    </row>
    <row r="12" spans="1:30" x14ac:dyDescent="0.2">
      <c r="A12" s="132" t="s">
        <v>62</v>
      </c>
      <c r="B12" s="132">
        <v>41</v>
      </c>
      <c r="C12" s="42">
        <v>45208</v>
      </c>
      <c r="E12" s="50">
        <v>21.7</v>
      </c>
      <c r="F12" s="50">
        <v>11.3</v>
      </c>
      <c r="G12" s="50">
        <v>16.2</v>
      </c>
      <c r="H12" s="50">
        <v>8.9</v>
      </c>
      <c r="I12" s="45">
        <v>239</v>
      </c>
      <c r="J12" s="43">
        <v>3</v>
      </c>
      <c r="K12" s="43">
        <v>2.4</v>
      </c>
      <c r="L12" s="50">
        <v>0</v>
      </c>
      <c r="O12">
        <v>13</v>
      </c>
      <c r="P12">
        <v>0</v>
      </c>
      <c r="Q12">
        <v>-100</v>
      </c>
      <c r="T12" s="53">
        <f t="shared" si="0"/>
        <v>-2.5715019021063363</v>
      </c>
      <c r="U12" s="53">
        <f t="shared" si="1"/>
        <v>-1.5451142247301635</v>
      </c>
      <c r="W12" s="53">
        <f t="shared" si="2"/>
        <v>-0.85716730070211211</v>
      </c>
      <c r="X12" s="53">
        <f t="shared" si="3"/>
        <v>-0.51503807491005449</v>
      </c>
      <c r="AC12" s="20"/>
    </row>
    <row r="13" spans="1:30" x14ac:dyDescent="0.2">
      <c r="A13" s="132" t="s">
        <v>63</v>
      </c>
      <c r="B13" s="165">
        <v>41</v>
      </c>
      <c r="C13" s="42">
        <v>45209</v>
      </c>
      <c r="E13" s="50">
        <v>23.8</v>
      </c>
      <c r="F13" s="50">
        <v>10.6</v>
      </c>
      <c r="G13" s="50">
        <v>16.8</v>
      </c>
      <c r="H13" s="50">
        <v>8.6999999999999993</v>
      </c>
      <c r="I13" s="45">
        <v>200</v>
      </c>
      <c r="J13" s="43">
        <v>3.4</v>
      </c>
      <c r="K13" s="43">
        <v>7.3</v>
      </c>
      <c r="L13" s="50">
        <v>0</v>
      </c>
      <c r="O13">
        <v>13</v>
      </c>
      <c r="P13">
        <v>0</v>
      </c>
      <c r="Q13">
        <v>-100</v>
      </c>
      <c r="T13" s="53">
        <f t="shared" si="0"/>
        <v>-1.1628684873072734</v>
      </c>
      <c r="U13" s="53">
        <f t="shared" si="1"/>
        <v>-3.1949549106720885</v>
      </c>
      <c r="W13" s="53">
        <f t="shared" si="2"/>
        <v>-0.34202014332566866</v>
      </c>
      <c r="X13" s="53">
        <f t="shared" si="3"/>
        <v>-0.93969262078590843</v>
      </c>
      <c r="AC13" s="20"/>
    </row>
    <row r="14" spans="1:30" x14ac:dyDescent="0.2">
      <c r="A14" s="132" t="s">
        <v>64</v>
      </c>
      <c r="B14" s="165">
        <v>41</v>
      </c>
      <c r="C14" s="42">
        <v>45210</v>
      </c>
      <c r="E14" s="50">
        <v>21.4</v>
      </c>
      <c r="F14" s="50">
        <v>13.1</v>
      </c>
      <c r="G14" s="50">
        <v>17.399999999999999</v>
      </c>
      <c r="H14" s="50">
        <v>11.8</v>
      </c>
      <c r="I14" s="45">
        <v>217</v>
      </c>
      <c r="J14" s="43">
        <v>5.0999999999999996</v>
      </c>
      <c r="K14" s="43">
        <v>4.2</v>
      </c>
      <c r="L14" s="50">
        <v>0</v>
      </c>
      <c r="O14">
        <v>13</v>
      </c>
      <c r="P14">
        <v>0</v>
      </c>
      <c r="Q14">
        <v>-100</v>
      </c>
      <c r="T14" s="53">
        <f t="shared" si="0"/>
        <v>-3.0692566180754448</v>
      </c>
      <c r="U14" s="53">
        <f t="shared" si="1"/>
        <v>-4.073041101241194</v>
      </c>
      <c r="W14" s="53">
        <f t="shared" si="2"/>
        <v>-0.60181502315204805</v>
      </c>
      <c r="X14" s="53">
        <f t="shared" si="3"/>
        <v>-0.79863551004729305</v>
      </c>
      <c r="AC14" s="20"/>
    </row>
    <row r="15" spans="1:30" x14ac:dyDescent="0.2">
      <c r="A15" s="132" t="s">
        <v>65</v>
      </c>
      <c r="B15" s="165">
        <v>41</v>
      </c>
      <c r="C15" s="42">
        <v>45211</v>
      </c>
      <c r="E15" s="50">
        <v>17.600000000000001</v>
      </c>
      <c r="F15" s="50">
        <v>15</v>
      </c>
      <c r="G15" s="50">
        <v>16.5</v>
      </c>
      <c r="H15" s="50">
        <v>14.7</v>
      </c>
      <c r="I15" s="45">
        <v>207</v>
      </c>
      <c r="J15" s="43">
        <v>4</v>
      </c>
      <c r="K15" s="43">
        <v>0</v>
      </c>
      <c r="L15" s="50">
        <v>3.7</v>
      </c>
      <c r="O15">
        <v>13</v>
      </c>
      <c r="P15">
        <v>0</v>
      </c>
      <c r="Q15">
        <v>-100</v>
      </c>
      <c r="T15" s="53">
        <f t="shared" si="0"/>
        <v>-1.815961998958185</v>
      </c>
      <c r="U15" s="53">
        <f t="shared" si="1"/>
        <v>-3.5640260967534725</v>
      </c>
      <c r="W15" s="53">
        <f t="shared" si="2"/>
        <v>-0.45399049973954625</v>
      </c>
      <c r="X15" s="53">
        <f t="shared" si="3"/>
        <v>-0.89100652418836812</v>
      </c>
      <c r="AC15" s="20"/>
    </row>
    <row r="16" spans="1:30" x14ac:dyDescent="0.2">
      <c r="A16" s="132" t="s">
        <v>66</v>
      </c>
      <c r="B16" s="165">
        <v>41</v>
      </c>
      <c r="C16" s="42">
        <v>45212</v>
      </c>
      <c r="E16" s="50">
        <v>23.7</v>
      </c>
      <c r="F16" s="50">
        <v>14.1</v>
      </c>
      <c r="G16" s="50">
        <v>19.100000000000001</v>
      </c>
      <c r="H16" s="50">
        <v>14.1</v>
      </c>
      <c r="I16" s="45">
        <v>203</v>
      </c>
      <c r="J16" s="43">
        <v>6.5</v>
      </c>
      <c r="K16" s="43">
        <v>0.4</v>
      </c>
      <c r="L16" s="50">
        <v>17.3</v>
      </c>
      <c r="O16">
        <v>13</v>
      </c>
      <c r="P16">
        <v>0</v>
      </c>
      <c r="Q16">
        <v>-100</v>
      </c>
      <c r="R16" s="154">
        <f>AVERAGE(G10:G16)</f>
        <v>17.042857142857141</v>
      </c>
      <c r="T16" s="53">
        <f t="shared" si="0"/>
        <v>-2.5397523351802782</v>
      </c>
      <c r="U16" s="53">
        <f t="shared" si="1"/>
        <v>-5.9832815474408623</v>
      </c>
      <c r="W16" s="53">
        <f t="shared" si="2"/>
        <v>-0.39073112848927355</v>
      </c>
      <c r="X16" s="53">
        <f t="shared" si="3"/>
        <v>-0.92050485345244037</v>
      </c>
      <c r="AC16" s="20"/>
      <c r="AD16" s="154"/>
    </row>
    <row r="17" spans="1:30" x14ac:dyDescent="0.2">
      <c r="A17" s="132" t="s">
        <v>67</v>
      </c>
      <c r="B17" s="165">
        <v>41</v>
      </c>
      <c r="C17" s="42">
        <v>45213</v>
      </c>
      <c r="E17" s="50">
        <v>15.2</v>
      </c>
      <c r="F17" s="50">
        <v>4.7</v>
      </c>
      <c r="G17" s="50">
        <v>10.5</v>
      </c>
      <c r="H17" s="50">
        <v>1.8</v>
      </c>
      <c r="I17" s="45">
        <v>259</v>
      </c>
      <c r="J17" s="43">
        <v>4</v>
      </c>
      <c r="K17" s="43">
        <v>8.5</v>
      </c>
      <c r="L17" s="50">
        <v>4.8</v>
      </c>
      <c r="O17">
        <v>13</v>
      </c>
      <c r="P17">
        <v>0</v>
      </c>
      <c r="Q17">
        <v>-100</v>
      </c>
      <c r="T17" s="53">
        <f t="shared" si="0"/>
        <v>-3.9265087337906555</v>
      </c>
      <c r="U17" s="53">
        <f t="shared" si="1"/>
        <v>-0.76323598150618188</v>
      </c>
      <c r="W17" s="53">
        <f t="shared" si="2"/>
        <v>-0.98162718344766386</v>
      </c>
      <c r="X17" s="53">
        <f t="shared" si="3"/>
        <v>-0.19080899537654547</v>
      </c>
      <c r="AC17" s="20"/>
    </row>
    <row r="18" spans="1:30" x14ac:dyDescent="0.2">
      <c r="A18" s="132" t="s">
        <v>68</v>
      </c>
      <c r="B18" s="165">
        <v>41</v>
      </c>
      <c r="C18" s="42">
        <v>45214</v>
      </c>
      <c r="E18" s="50">
        <v>11.1</v>
      </c>
      <c r="F18" s="50">
        <v>2.7</v>
      </c>
      <c r="G18" s="50">
        <v>6.8</v>
      </c>
      <c r="H18" s="50">
        <v>1</v>
      </c>
      <c r="I18" s="45">
        <v>247</v>
      </c>
      <c r="J18" s="43">
        <v>2.4</v>
      </c>
      <c r="K18" s="43">
        <v>4.0999999999999996</v>
      </c>
      <c r="L18" s="50">
        <v>6.1</v>
      </c>
      <c r="O18">
        <v>13</v>
      </c>
      <c r="P18">
        <v>0</v>
      </c>
      <c r="Q18">
        <v>-100</v>
      </c>
      <c r="T18" s="53">
        <f t="shared" si="0"/>
        <v>-2.2092116482858564</v>
      </c>
      <c r="U18" s="53">
        <f t="shared" si="1"/>
        <v>-0.93775470837425712</v>
      </c>
      <c r="W18" s="53">
        <f t="shared" si="2"/>
        <v>-0.92050485345244026</v>
      </c>
      <c r="X18" s="53">
        <f t="shared" si="3"/>
        <v>-0.39073112848927383</v>
      </c>
      <c r="AC18" s="20"/>
    </row>
    <row r="19" spans="1:30" x14ac:dyDescent="0.2">
      <c r="A19" s="132" t="s">
        <v>62</v>
      </c>
      <c r="B19" s="165">
        <v>42</v>
      </c>
      <c r="C19" s="42">
        <v>45215</v>
      </c>
      <c r="E19" s="50">
        <v>13.3</v>
      </c>
      <c r="F19" s="50">
        <v>1.9</v>
      </c>
      <c r="G19" s="50">
        <v>8.1999999999999993</v>
      </c>
      <c r="H19" s="50">
        <v>0.2</v>
      </c>
      <c r="I19" s="45">
        <v>87</v>
      </c>
      <c r="J19" s="43">
        <v>1.8</v>
      </c>
      <c r="K19" s="43">
        <v>6.1</v>
      </c>
      <c r="L19" s="50">
        <v>0</v>
      </c>
      <c r="O19">
        <v>13</v>
      </c>
      <c r="P19">
        <v>0</v>
      </c>
      <c r="Q19">
        <v>-100</v>
      </c>
      <c r="T19" s="53">
        <f t="shared" si="0"/>
        <v>1.7975331625582329</v>
      </c>
      <c r="U19" s="53">
        <f t="shared" si="1"/>
        <v>9.4204721237299144E-2</v>
      </c>
      <c r="W19" s="53">
        <f t="shared" si="2"/>
        <v>0.99862953475457383</v>
      </c>
      <c r="X19" s="53">
        <f t="shared" si="3"/>
        <v>5.2335956242943966E-2</v>
      </c>
      <c r="AC19" s="20"/>
    </row>
    <row r="20" spans="1:30" x14ac:dyDescent="0.2">
      <c r="A20" s="132" t="s">
        <v>63</v>
      </c>
      <c r="B20" s="165">
        <v>42</v>
      </c>
      <c r="C20" s="42">
        <v>45216</v>
      </c>
      <c r="E20" s="50">
        <v>13.3</v>
      </c>
      <c r="F20" s="50">
        <v>7</v>
      </c>
      <c r="G20" s="50">
        <v>9.4</v>
      </c>
      <c r="H20" s="50">
        <v>6.1</v>
      </c>
      <c r="I20" s="45">
        <v>72</v>
      </c>
      <c r="J20" s="43">
        <v>3.9</v>
      </c>
      <c r="K20" s="43">
        <v>7.7</v>
      </c>
      <c r="L20" s="50">
        <v>0</v>
      </c>
      <c r="O20">
        <v>13</v>
      </c>
      <c r="P20">
        <v>0</v>
      </c>
      <c r="Q20">
        <v>-100</v>
      </c>
      <c r="T20" s="53">
        <f t="shared" si="0"/>
        <v>3.7091204135510987</v>
      </c>
      <c r="U20" s="53">
        <f t="shared" si="1"/>
        <v>1.2051662780622949</v>
      </c>
      <c r="W20" s="53">
        <f t="shared" si="2"/>
        <v>0.95105651629515353</v>
      </c>
      <c r="X20" s="53">
        <f t="shared" si="3"/>
        <v>0.30901699437494745</v>
      </c>
      <c r="AC20" s="20"/>
    </row>
    <row r="21" spans="1:30" x14ac:dyDescent="0.2">
      <c r="A21" s="132" t="s">
        <v>64</v>
      </c>
      <c r="B21" s="165">
        <v>42</v>
      </c>
      <c r="C21" s="42">
        <v>45217</v>
      </c>
      <c r="E21" s="50">
        <v>14.4</v>
      </c>
      <c r="F21" s="50">
        <v>6.5</v>
      </c>
      <c r="G21" s="50">
        <v>10.6</v>
      </c>
      <c r="H21" s="50">
        <v>5.3</v>
      </c>
      <c r="I21" s="45">
        <v>95</v>
      </c>
      <c r="J21" s="43">
        <v>4.4000000000000004</v>
      </c>
      <c r="K21" s="43">
        <v>3.1</v>
      </c>
      <c r="L21" s="50">
        <v>13.5</v>
      </c>
      <c r="O21">
        <v>13</v>
      </c>
      <c r="P21">
        <v>0</v>
      </c>
      <c r="Q21">
        <v>-100</v>
      </c>
      <c r="T21" s="53">
        <f t="shared" si="0"/>
        <v>4.3832566716036805</v>
      </c>
      <c r="U21" s="53">
        <f t="shared" si="1"/>
        <v>-0.38348526808969624</v>
      </c>
      <c r="W21" s="53">
        <f t="shared" si="2"/>
        <v>0.99619469809174555</v>
      </c>
      <c r="X21" s="53">
        <f t="shared" si="3"/>
        <v>-8.7155742747658235E-2</v>
      </c>
      <c r="AC21" s="20"/>
    </row>
    <row r="22" spans="1:30" x14ac:dyDescent="0.2">
      <c r="A22" s="132" t="s">
        <v>65</v>
      </c>
      <c r="B22" s="165">
        <v>42</v>
      </c>
      <c r="C22" s="42">
        <v>45218</v>
      </c>
      <c r="E22" s="50">
        <v>17.7</v>
      </c>
      <c r="F22" s="50">
        <v>12.3</v>
      </c>
      <c r="G22" s="50">
        <v>15.5</v>
      </c>
      <c r="H22" s="50">
        <v>12</v>
      </c>
      <c r="I22" s="45">
        <v>145</v>
      </c>
      <c r="J22" s="43">
        <v>3</v>
      </c>
      <c r="K22" s="43">
        <v>2</v>
      </c>
      <c r="L22" s="50">
        <v>1</v>
      </c>
      <c r="O22">
        <v>13</v>
      </c>
      <c r="P22">
        <v>0</v>
      </c>
      <c r="Q22">
        <v>-100</v>
      </c>
      <c r="T22" s="53">
        <f t="shared" si="0"/>
        <v>1.720729309053139</v>
      </c>
      <c r="U22" s="53">
        <f t="shared" si="1"/>
        <v>-2.4574561328669748</v>
      </c>
      <c r="W22" s="53">
        <f t="shared" si="2"/>
        <v>0.57357643635104638</v>
      </c>
      <c r="X22" s="53">
        <f t="shared" si="3"/>
        <v>-0.81915204428899158</v>
      </c>
      <c r="AC22" s="20"/>
    </row>
    <row r="23" spans="1:30" x14ac:dyDescent="0.2">
      <c r="A23" s="132" t="s">
        <v>66</v>
      </c>
      <c r="B23" s="165">
        <v>42</v>
      </c>
      <c r="C23" s="42">
        <v>45219</v>
      </c>
      <c r="E23" s="50">
        <v>15</v>
      </c>
      <c r="F23" s="50">
        <v>11.5</v>
      </c>
      <c r="G23" s="50">
        <v>13.9</v>
      </c>
      <c r="H23" s="50">
        <v>10.5</v>
      </c>
      <c r="I23" s="45">
        <v>122</v>
      </c>
      <c r="J23" s="43">
        <v>3.9</v>
      </c>
      <c r="K23" s="43">
        <v>0</v>
      </c>
      <c r="L23" s="50">
        <v>45.7</v>
      </c>
      <c r="O23">
        <v>13</v>
      </c>
      <c r="P23">
        <v>0</v>
      </c>
      <c r="Q23">
        <v>-100</v>
      </c>
      <c r="R23" s="154">
        <f>AVERAGE(G17:G23)</f>
        <v>10.700000000000001</v>
      </c>
      <c r="T23" s="53">
        <f t="shared" si="0"/>
        <v>3.3073875750100616</v>
      </c>
      <c r="U23" s="53">
        <f t="shared" si="1"/>
        <v>-2.0666851305094984</v>
      </c>
      <c r="W23" s="53">
        <f t="shared" si="2"/>
        <v>0.84804809615642607</v>
      </c>
      <c r="X23" s="53">
        <f t="shared" si="3"/>
        <v>-0.52991926423320479</v>
      </c>
      <c r="AC23" s="20"/>
      <c r="AD23" s="154"/>
    </row>
    <row r="24" spans="1:30" x14ac:dyDescent="0.2">
      <c r="A24" s="132" t="s">
        <v>67</v>
      </c>
      <c r="B24" s="165">
        <v>42</v>
      </c>
      <c r="C24" s="42">
        <v>45220</v>
      </c>
      <c r="E24" s="50">
        <v>16.399999999999999</v>
      </c>
      <c r="F24" s="50">
        <v>11.6</v>
      </c>
      <c r="G24" s="50">
        <v>13.8</v>
      </c>
      <c r="H24" s="50">
        <v>10.8</v>
      </c>
      <c r="I24" s="45">
        <v>178</v>
      </c>
      <c r="J24" s="43">
        <v>5.8</v>
      </c>
      <c r="K24" s="43">
        <v>3.3</v>
      </c>
      <c r="L24" s="50">
        <v>0.6</v>
      </c>
      <c r="O24">
        <v>13</v>
      </c>
      <c r="P24">
        <v>0</v>
      </c>
      <c r="Q24">
        <v>-100</v>
      </c>
      <c r="T24" s="53">
        <f t="shared" si="0"/>
        <v>0.20241708087450405</v>
      </c>
      <c r="U24" s="53">
        <f t="shared" si="1"/>
        <v>-5.7964667967107548</v>
      </c>
      <c r="W24" s="53">
        <f t="shared" si="2"/>
        <v>3.4899496702500699E-2</v>
      </c>
      <c r="X24" s="53">
        <f t="shared" si="3"/>
        <v>-0.99939082701909576</v>
      </c>
      <c r="AC24" s="20"/>
    </row>
    <row r="25" spans="1:30" x14ac:dyDescent="0.2">
      <c r="A25" s="132" t="s">
        <v>68</v>
      </c>
      <c r="B25" s="165">
        <v>42</v>
      </c>
      <c r="C25" s="42">
        <v>45221</v>
      </c>
      <c r="E25" s="50">
        <v>15.6</v>
      </c>
      <c r="F25" s="50">
        <v>8.5</v>
      </c>
      <c r="G25" s="50">
        <v>12.1</v>
      </c>
      <c r="H25" s="50">
        <v>5.5</v>
      </c>
      <c r="I25" s="45">
        <v>209</v>
      </c>
      <c r="J25" s="43">
        <v>3.9</v>
      </c>
      <c r="K25" s="43">
        <v>2</v>
      </c>
      <c r="L25" s="50">
        <v>1.1000000000000001</v>
      </c>
      <c r="O25">
        <v>13</v>
      </c>
      <c r="P25">
        <v>0</v>
      </c>
      <c r="Q25">
        <v>-100</v>
      </c>
      <c r="T25" s="53">
        <f t="shared" si="0"/>
        <v>-1.890757518960714</v>
      </c>
      <c r="U25" s="53">
        <f t="shared" si="1"/>
        <v>-3.4110168578436437</v>
      </c>
      <c r="W25" s="53">
        <f t="shared" si="2"/>
        <v>-0.48480962024633695</v>
      </c>
      <c r="X25" s="53">
        <f t="shared" si="3"/>
        <v>-0.87461970713939585</v>
      </c>
      <c r="AC25" s="20"/>
    </row>
    <row r="26" spans="1:30" x14ac:dyDescent="0.2">
      <c r="A26" s="132" t="s">
        <v>62</v>
      </c>
      <c r="B26" s="132">
        <v>43</v>
      </c>
      <c r="C26" s="42">
        <v>45222</v>
      </c>
      <c r="E26" s="50">
        <v>13.9</v>
      </c>
      <c r="F26" s="50">
        <v>4.9000000000000004</v>
      </c>
      <c r="G26" s="50">
        <v>10.6</v>
      </c>
      <c r="H26" s="50">
        <v>2.2000000000000002</v>
      </c>
      <c r="I26" s="45">
        <v>99</v>
      </c>
      <c r="J26" s="43">
        <v>2.6</v>
      </c>
      <c r="K26" s="43">
        <v>3.1</v>
      </c>
      <c r="L26" s="50">
        <v>4.8</v>
      </c>
      <c r="O26">
        <v>13</v>
      </c>
      <c r="P26">
        <v>0</v>
      </c>
      <c r="Q26">
        <v>-100</v>
      </c>
      <c r="T26" s="53">
        <f t="shared" si="0"/>
        <v>2.5679896855473578</v>
      </c>
      <c r="U26" s="53">
        <f t="shared" si="1"/>
        <v>-0.40672960910460071</v>
      </c>
      <c r="W26" s="53">
        <f t="shared" si="2"/>
        <v>0.98768834059513766</v>
      </c>
      <c r="X26" s="53">
        <f t="shared" si="3"/>
        <v>-0.15643446504023104</v>
      </c>
      <c r="AC26" s="20"/>
    </row>
    <row r="27" spans="1:30" x14ac:dyDescent="0.2">
      <c r="A27" s="132" t="s">
        <v>63</v>
      </c>
      <c r="B27" s="165">
        <v>43</v>
      </c>
      <c r="C27" s="42">
        <v>45223</v>
      </c>
      <c r="E27" s="50">
        <v>14.2</v>
      </c>
      <c r="F27" s="50">
        <v>7.8</v>
      </c>
      <c r="G27" s="50">
        <v>11.4</v>
      </c>
      <c r="H27" s="50">
        <v>6.6</v>
      </c>
      <c r="I27" s="45">
        <v>198</v>
      </c>
      <c r="J27" s="43">
        <v>4.4000000000000004</v>
      </c>
      <c r="K27" s="43">
        <v>3.9</v>
      </c>
      <c r="L27" s="50">
        <v>1.6</v>
      </c>
      <c r="O27">
        <v>13</v>
      </c>
      <c r="P27">
        <v>0</v>
      </c>
      <c r="Q27">
        <v>-100</v>
      </c>
      <c r="T27" s="53">
        <f t="shared" si="0"/>
        <v>-1.3596747752497702</v>
      </c>
      <c r="U27" s="53">
        <f t="shared" si="1"/>
        <v>-4.1846486716986755</v>
      </c>
      <c r="W27" s="53">
        <f t="shared" si="2"/>
        <v>-0.30901699437494773</v>
      </c>
      <c r="X27" s="53">
        <f t="shared" si="3"/>
        <v>-0.95105651629515353</v>
      </c>
      <c r="AC27" s="20"/>
    </row>
    <row r="28" spans="1:30" x14ac:dyDescent="0.2">
      <c r="A28" s="132" t="s">
        <v>64</v>
      </c>
      <c r="B28" s="165">
        <v>43</v>
      </c>
      <c r="C28" s="42">
        <v>45224</v>
      </c>
      <c r="E28" s="50">
        <v>11</v>
      </c>
      <c r="F28" s="50">
        <v>7.2</v>
      </c>
      <c r="G28" s="50">
        <v>10</v>
      </c>
      <c r="H28" s="50">
        <v>5.6</v>
      </c>
      <c r="I28" s="45">
        <v>79</v>
      </c>
      <c r="J28" s="43">
        <v>2.7</v>
      </c>
      <c r="K28" s="43">
        <v>0</v>
      </c>
      <c r="L28" s="50">
        <v>18.7</v>
      </c>
      <c r="O28">
        <v>13</v>
      </c>
      <c r="P28">
        <v>0</v>
      </c>
      <c r="Q28">
        <v>-100</v>
      </c>
      <c r="T28" s="53">
        <f t="shared" si="0"/>
        <v>2.6503933953086931</v>
      </c>
      <c r="U28" s="53">
        <f t="shared" si="1"/>
        <v>0.51518428751667134</v>
      </c>
      <c r="W28" s="53">
        <f t="shared" si="2"/>
        <v>0.98162718344766398</v>
      </c>
      <c r="X28" s="53">
        <f t="shared" si="3"/>
        <v>0.19080899537654492</v>
      </c>
      <c r="AC28" s="20"/>
    </row>
    <row r="29" spans="1:30" x14ac:dyDescent="0.2">
      <c r="A29" s="132" t="s">
        <v>65</v>
      </c>
      <c r="B29" s="165">
        <v>43</v>
      </c>
      <c r="C29" s="42">
        <v>45225</v>
      </c>
      <c r="E29" s="50">
        <v>12</v>
      </c>
      <c r="F29" s="50">
        <v>5.3</v>
      </c>
      <c r="G29" s="50">
        <v>9.8000000000000007</v>
      </c>
      <c r="H29" s="50">
        <v>3.4</v>
      </c>
      <c r="I29" s="45">
        <v>136</v>
      </c>
      <c r="J29" s="43">
        <v>1.7</v>
      </c>
      <c r="K29" s="43">
        <v>1.4</v>
      </c>
      <c r="L29" s="50">
        <v>0.2</v>
      </c>
      <c r="O29">
        <v>13</v>
      </c>
      <c r="P29">
        <v>0</v>
      </c>
      <c r="Q29">
        <v>-100</v>
      </c>
      <c r="T29" s="53">
        <f t="shared" si="0"/>
        <v>1.1809192297802951</v>
      </c>
      <c r="U29" s="53">
        <f t="shared" si="1"/>
        <v>-1.222877660575707</v>
      </c>
      <c r="W29" s="53">
        <f t="shared" si="2"/>
        <v>0.69465837045899714</v>
      </c>
      <c r="X29" s="53">
        <f t="shared" si="3"/>
        <v>-0.71933980033865119</v>
      </c>
      <c r="AC29" s="20"/>
    </row>
    <row r="30" spans="1:30" x14ac:dyDescent="0.2">
      <c r="A30" s="132" t="s">
        <v>66</v>
      </c>
      <c r="B30" s="165">
        <v>43</v>
      </c>
      <c r="C30" s="42">
        <v>45226</v>
      </c>
      <c r="E30" s="50">
        <v>13.3</v>
      </c>
      <c r="F30" s="50">
        <v>9.1</v>
      </c>
      <c r="G30" s="50">
        <v>10.8</v>
      </c>
      <c r="H30" s="50">
        <v>8.4</v>
      </c>
      <c r="I30" s="45">
        <v>201</v>
      </c>
      <c r="J30" s="43">
        <v>2.8</v>
      </c>
      <c r="K30" s="43">
        <v>1.5</v>
      </c>
      <c r="L30" s="50">
        <v>14.3</v>
      </c>
      <c r="O30">
        <v>13</v>
      </c>
      <c r="P30">
        <v>0</v>
      </c>
      <c r="Q30">
        <v>-100</v>
      </c>
      <c r="R30" s="154">
        <f>AVERAGE(G24:G30)</f>
        <v>11.214285714285714</v>
      </c>
      <c r="T30" s="53">
        <f t="shared" si="0"/>
        <v>-1.0034302587268411</v>
      </c>
      <c r="U30" s="53">
        <f t="shared" si="1"/>
        <v>-2.6140251941921648</v>
      </c>
      <c r="W30" s="53">
        <f t="shared" si="2"/>
        <v>-0.35836794954530043</v>
      </c>
      <c r="X30" s="53">
        <f t="shared" si="3"/>
        <v>-0.93358042649720174</v>
      </c>
      <c r="AC30" s="20"/>
      <c r="AD30" s="154"/>
    </row>
    <row r="31" spans="1:30" x14ac:dyDescent="0.2">
      <c r="A31" s="132" t="s">
        <v>67</v>
      </c>
      <c r="B31" s="165">
        <v>43</v>
      </c>
      <c r="C31" s="42">
        <v>45227</v>
      </c>
      <c r="E31" s="50">
        <v>15.6</v>
      </c>
      <c r="F31" s="50">
        <v>9.6999999999999993</v>
      </c>
      <c r="G31" s="50">
        <v>12.2</v>
      </c>
      <c r="H31" s="50">
        <v>9.1</v>
      </c>
      <c r="I31" s="45">
        <v>178</v>
      </c>
      <c r="J31" s="43">
        <v>4.9000000000000004</v>
      </c>
      <c r="K31" s="43">
        <v>3.6</v>
      </c>
      <c r="L31" s="50">
        <v>2.6</v>
      </c>
      <c r="O31">
        <v>13</v>
      </c>
      <c r="P31">
        <v>0</v>
      </c>
      <c r="Q31">
        <v>-100</v>
      </c>
      <c r="T31" s="53">
        <f t="shared" si="0"/>
        <v>0.17100753384225342</v>
      </c>
      <c r="U31" s="53">
        <f t="shared" si="1"/>
        <v>-4.8970150523935692</v>
      </c>
      <c r="W31" s="53">
        <f t="shared" si="2"/>
        <v>3.4899496702500699E-2</v>
      </c>
      <c r="X31" s="53">
        <f t="shared" si="3"/>
        <v>-0.99939082701909576</v>
      </c>
      <c r="AC31" s="20"/>
    </row>
    <row r="32" spans="1:30" x14ac:dyDescent="0.2">
      <c r="A32" s="132" t="s">
        <v>68</v>
      </c>
      <c r="B32" s="165">
        <v>43</v>
      </c>
      <c r="C32" s="42">
        <v>45228</v>
      </c>
      <c r="E32" s="50">
        <v>15.6</v>
      </c>
      <c r="F32" s="50">
        <v>10.5</v>
      </c>
      <c r="G32" s="50">
        <v>13.2</v>
      </c>
      <c r="H32" s="50">
        <v>9.5</v>
      </c>
      <c r="I32" s="45">
        <v>200</v>
      </c>
      <c r="J32" s="43">
        <v>6.3</v>
      </c>
      <c r="K32" s="43">
        <v>3.6</v>
      </c>
      <c r="L32" s="50">
        <v>4.5999999999999996</v>
      </c>
      <c r="O32">
        <v>13</v>
      </c>
      <c r="P32">
        <v>0</v>
      </c>
      <c r="Q32">
        <v>-100</v>
      </c>
      <c r="T32" s="53">
        <f t="shared" si="0"/>
        <v>-2.1547269029517127</v>
      </c>
      <c r="U32" s="53">
        <f t="shared" si="1"/>
        <v>-5.9200635109512225</v>
      </c>
      <c r="W32" s="53">
        <f t="shared" si="2"/>
        <v>-0.34202014332566866</v>
      </c>
      <c r="X32" s="53">
        <f t="shared" si="3"/>
        <v>-0.93969262078590843</v>
      </c>
      <c r="AC32" s="20"/>
    </row>
    <row r="33" spans="1:30" x14ac:dyDescent="0.2">
      <c r="A33" s="132" t="s">
        <v>62</v>
      </c>
      <c r="B33" s="165">
        <v>43</v>
      </c>
      <c r="C33" s="42">
        <v>45229</v>
      </c>
      <c r="E33" s="50">
        <v>13.8</v>
      </c>
      <c r="F33" s="50">
        <v>9.6999999999999993</v>
      </c>
      <c r="G33" s="50">
        <v>11.8</v>
      </c>
      <c r="H33" s="50">
        <v>8.5</v>
      </c>
      <c r="I33" s="45">
        <v>183</v>
      </c>
      <c r="J33" s="43">
        <v>3.4</v>
      </c>
      <c r="K33" s="43">
        <v>0.2</v>
      </c>
      <c r="L33" s="50">
        <v>8.9</v>
      </c>
      <c r="O33">
        <v>13</v>
      </c>
      <c r="P33">
        <v>0</v>
      </c>
      <c r="Q33">
        <v>-100</v>
      </c>
      <c r="T33" s="53">
        <f t="shared" si="0"/>
        <v>-0.1779422512260081</v>
      </c>
      <c r="U33" s="53">
        <f t="shared" si="1"/>
        <v>-3.3953404181655511</v>
      </c>
      <c r="W33" s="53">
        <f t="shared" si="2"/>
        <v>-5.2335956242943557E-2</v>
      </c>
      <c r="X33" s="53">
        <f t="shared" si="3"/>
        <v>-0.99862953475457383</v>
      </c>
      <c r="AC33" s="20"/>
    </row>
    <row r="34" spans="1:30" x14ac:dyDescent="0.2">
      <c r="A34" s="132" t="s">
        <v>63</v>
      </c>
      <c r="B34" s="132">
        <v>44</v>
      </c>
      <c r="C34" s="42">
        <v>45230</v>
      </c>
      <c r="E34" s="50">
        <v>13.5</v>
      </c>
      <c r="F34" s="50">
        <v>9.6999999999999993</v>
      </c>
      <c r="G34" s="50">
        <v>11</v>
      </c>
      <c r="H34" s="50">
        <v>9.3000000000000007</v>
      </c>
      <c r="I34" s="45">
        <v>216</v>
      </c>
      <c r="J34" s="43">
        <v>4.4000000000000004</v>
      </c>
      <c r="K34" s="43">
        <v>2.4</v>
      </c>
      <c r="L34" s="50">
        <v>1.8</v>
      </c>
      <c r="O34">
        <v>13</v>
      </c>
      <c r="P34">
        <v>0</v>
      </c>
      <c r="Q34">
        <v>-100</v>
      </c>
      <c r="T34" s="53">
        <f t="shared" si="0"/>
        <v>-2.5862551100868814</v>
      </c>
      <c r="U34" s="53">
        <f t="shared" si="1"/>
        <v>-3.5596747752497695</v>
      </c>
      <c r="W34" s="53">
        <f t="shared" si="2"/>
        <v>-0.58778525229247303</v>
      </c>
      <c r="X34" s="53">
        <f t="shared" si="3"/>
        <v>-0.80901699437494756</v>
      </c>
      <c r="AC34" s="20"/>
    </row>
    <row r="35" spans="1:30" x14ac:dyDescent="0.2">
      <c r="A35" s="132" t="s">
        <v>64</v>
      </c>
      <c r="B35" s="165">
        <v>44</v>
      </c>
      <c r="C35" s="42">
        <v>45231</v>
      </c>
      <c r="E35" s="50">
        <v>15.4</v>
      </c>
      <c r="F35" s="50">
        <v>10</v>
      </c>
      <c r="G35" s="50">
        <v>12.3</v>
      </c>
      <c r="H35" s="50">
        <v>9.1999999999999993</v>
      </c>
      <c r="I35" s="45">
        <v>183</v>
      </c>
      <c r="J35" s="43">
        <v>5.3</v>
      </c>
      <c r="K35" s="43">
        <v>1.4</v>
      </c>
      <c r="L35" s="50">
        <v>4.3</v>
      </c>
      <c r="O35">
        <v>13</v>
      </c>
      <c r="P35">
        <v>0</v>
      </c>
      <c r="Q35">
        <v>-100</v>
      </c>
      <c r="T35" s="53">
        <f t="shared" si="0"/>
        <v>-0.27738056808760087</v>
      </c>
      <c r="U35" s="53">
        <f t="shared" si="1"/>
        <v>-5.2927365341992409</v>
      </c>
      <c r="W35" s="53">
        <f t="shared" si="2"/>
        <v>-5.2335956242943557E-2</v>
      </c>
      <c r="X35" s="53">
        <f t="shared" si="3"/>
        <v>-0.99862953475457383</v>
      </c>
      <c r="AC35" s="20"/>
    </row>
    <row r="36" spans="1:30" x14ac:dyDescent="0.2">
      <c r="A36" s="132" t="s">
        <v>65</v>
      </c>
      <c r="B36" s="165">
        <v>44</v>
      </c>
      <c r="C36" s="42">
        <v>45232</v>
      </c>
      <c r="E36" s="50">
        <v>15.4</v>
      </c>
      <c r="F36" s="50">
        <v>8.1</v>
      </c>
      <c r="G36" s="50">
        <v>11.6</v>
      </c>
      <c r="H36" s="50">
        <v>7.8</v>
      </c>
      <c r="I36" s="45">
        <v>184</v>
      </c>
      <c r="J36" s="43">
        <v>9.6999999999999993</v>
      </c>
      <c r="K36" s="43">
        <v>4.8</v>
      </c>
      <c r="L36" s="50">
        <v>4.7</v>
      </c>
      <c r="O36">
        <v>13</v>
      </c>
      <c r="P36">
        <v>0</v>
      </c>
      <c r="Q36">
        <v>-100</v>
      </c>
      <c r="T36" s="53">
        <f t="shared" si="0"/>
        <v>-0.67663779531801083</v>
      </c>
      <c r="U36" s="53">
        <f t="shared" si="1"/>
        <v>-9.6763712875202952</v>
      </c>
      <c r="W36" s="53">
        <f t="shared" si="2"/>
        <v>-6.9756473744124831E-2</v>
      </c>
      <c r="X36" s="53">
        <f t="shared" si="3"/>
        <v>-0.99756405025982431</v>
      </c>
      <c r="AC36" s="20"/>
    </row>
    <row r="37" spans="1:30" x14ac:dyDescent="0.2">
      <c r="A37" s="132" t="s">
        <v>66</v>
      </c>
      <c r="B37" s="165">
        <v>44</v>
      </c>
      <c r="C37" s="42">
        <v>45233</v>
      </c>
      <c r="E37" s="50">
        <v>12.3</v>
      </c>
      <c r="F37" s="50">
        <v>7.2</v>
      </c>
      <c r="G37" s="50">
        <v>9.3000000000000007</v>
      </c>
      <c r="H37" s="50">
        <v>6.3</v>
      </c>
      <c r="I37" s="45">
        <v>205</v>
      </c>
      <c r="J37" s="43">
        <v>7.5</v>
      </c>
      <c r="K37" s="43">
        <v>3.6</v>
      </c>
      <c r="L37" s="50">
        <v>0.9</v>
      </c>
      <c r="O37">
        <v>13</v>
      </c>
      <c r="P37">
        <v>0</v>
      </c>
      <c r="Q37">
        <v>-100</v>
      </c>
      <c r="R37" s="154">
        <f>AVERAGE(G31:G37)</f>
        <v>11.628571428571428</v>
      </c>
      <c r="T37" s="53">
        <f t="shared" si="0"/>
        <v>-3.1696369630552446</v>
      </c>
      <c r="U37" s="53">
        <f t="shared" si="1"/>
        <v>-6.7973084027748758</v>
      </c>
      <c r="W37" s="53">
        <f t="shared" si="2"/>
        <v>-0.42261826174069927</v>
      </c>
      <c r="X37" s="53">
        <f t="shared" si="3"/>
        <v>-0.90630778703665005</v>
      </c>
      <c r="AC37" s="20"/>
      <c r="AD37" s="154"/>
    </row>
    <row r="38" spans="1:30" x14ac:dyDescent="0.2">
      <c r="A38" s="132" t="s">
        <v>67</v>
      </c>
      <c r="B38" s="165">
        <v>44</v>
      </c>
      <c r="C38" s="42">
        <v>45234</v>
      </c>
      <c r="E38" s="50">
        <v>11.2</v>
      </c>
      <c r="F38" s="50">
        <v>8.1999999999999993</v>
      </c>
      <c r="G38" s="50">
        <v>9.6999999999999993</v>
      </c>
      <c r="H38" s="50">
        <v>7.5</v>
      </c>
      <c r="I38" s="45">
        <v>172</v>
      </c>
      <c r="J38" s="43">
        <v>5.0999999999999996</v>
      </c>
      <c r="K38" s="43">
        <v>2.2999999999999998</v>
      </c>
      <c r="L38" s="50">
        <v>3.4</v>
      </c>
      <c r="O38">
        <v>13</v>
      </c>
      <c r="P38">
        <v>0</v>
      </c>
      <c r="Q38">
        <v>-100</v>
      </c>
      <c r="T38" s="53">
        <f t="shared" si="0"/>
        <v>0.70978281489633521</v>
      </c>
      <c r="U38" s="53">
        <f t="shared" si="1"/>
        <v>-5.0503671505820078</v>
      </c>
      <c r="W38" s="53">
        <f t="shared" si="2"/>
        <v>0.13917310096006574</v>
      </c>
      <c r="X38" s="53">
        <f t="shared" si="3"/>
        <v>-0.99026806874157025</v>
      </c>
      <c r="AC38" s="20"/>
    </row>
    <row r="39" spans="1:30" x14ac:dyDescent="0.2">
      <c r="A39" s="132" t="s">
        <v>68</v>
      </c>
      <c r="B39" s="165">
        <v>44</v>
      </c>
      <c r="C39" s="42">
        <v>45235</v>
      </c>
      <c r="E39" s="50">
        <v>11.4</v>
      </c>
      <c r="F39" s="50">
        <v>9.3000000000000007</v>
      </c>
      <c r="G39" s="50">
        <v>10.3</v>
      </c>
      <c r="H39" s="50">
        <v>8.6</v>
      </c>
      <c r="I39" s="45">
        <v>218</v>
      </c>
      <c r="J39" s="43">
        <v>6</v>
      </c>
      <c r="K39" s="43">
        <v>0.5</v>
      </c>
      <c r="L39" s="50">
        <v>4</v>
      </c>
      <c r="O39">
        <v>13</v>
      </c>
      <c r="P39">
        <v>0</v>
      </c>
      <c r="Q39">
        <v>-100</v>
      </c>
      <c r="T39" s="53">
        <f t="shared" si="0"/>
        <v>-3.6939688519539473</v>
      </c>
      <c r="U39" s="53">
        <f t="shared" si="1"/>
        <v>-4.7280645216403334</v>
      </c>
      <c r="W39" s="53">
        <f t="shared" si="2"/>
        <v>-0.61566147532565785</v>
      </c>
      <c r="X39" s="53">
        <f t="shared" si="3"/>
        <v>-0.78801075360672224</v>
      </c>
      <c r="AC39" s="20"/>
    </row>
    <row r="40" spans="1:30" x14ac:dyDescent="0.2">
      <c r="A40" s="132" t="s">
        <v>62</v>
      </c>
      <c r="B40" s="132">
        <v>45</v>
      </c>
      <c r="C40" s="42">
        <v>45236</v>
      </c>
      <c r="E40" s="50">
        <v>12.3</v>
      </c>
      <c r="F40" s="50">
        <v>8.4</v>
      </c>
      <c r="G40" s="50">
        <v>9.6</v>
      </c>
      <c r="H40" s="50">
        <v>7.7</v>
      </c>
      <c r="I40" s="45">
        <v>211</v>
      </c>
      <c r="J40" s="43">
        <v>6.6</v>
      </c>
      <c r="K40" s="43">
        <v>2.4</v>
      </c>
      <c r="L40" s="50">
        <v>0.5</v>
      </c>
      <c r="O40">
        <v>13</v>
      </c>
      <c r="P40">
        <v>0</v>
      </c>
      <c r="Q40">
        <v>-100</v>
      </c>
      <c r="T40" s="53">
        <f t="shared" si="0"/>
        <v>-3.3992512944063571</v>
      </c>
      <c r="U40" s="53">
        <f t="shared" si="1"/>
        <v>-5.6573041846339409</v>
      </c>
      <c r="W40" s="53">
        <f t="shared" si="2"/>
        <v>-0.51503807491005416</v>
      </c>
      <c r="X40" s="53">
        <f t="shared" si="3"/>
        <v>-0.85716730070211233</v>
      </c>
      <c r="AC40" s="20"/>
    </row>
    <row r="41" spans="1:30" x14ac:dyDescent="0.2">
      <c r="A41" s="132" t="s">
        <v>63</v>
      </c>
      <c r="B41" s="165">
        <v>45</v>
      </c>
      <c r="C41" s="42">
        <v>45237</v>
      </c>
      <c r="E41" s="50">
        <v>11.5</v>
      </c>
      <c r="F41" s="50">
        <v>7.6</v>
      </c>
      <c r="G41" s="50">
        <v>9</v>
      </c>
      <c r="H41" s="50">
        <v>7</v>
      </c>
      <c r="I41" s="45">
        <v>207</v>
      </c>
      <c r="J41" s="43">
        <v>5.8</v>
      </c>
      <c r="K41" s="43">
        <v>5.4</v>
      </c>
      <c r="L41" s="50">
        <v>0.2</v>
      </c>
      <c r="O41">
        <v>13</v>
      </c>
      <c r="P41">
        <v>0</v>
      </c>
      <c r="Q41">
        <v>-100</v>
      </c>
      <c r="T41" s="53">
        <f t="shared" si="0"/>
        <v>-2.6331448984893679</v>
      </c>
      <c r="U41" s="53">
        <f t="shared" si="1"/>
        <v>-5.1678378402925347</v>
      </c>
      <c r="W41" s="53">
        <f t="shared" si="2"/>
        <v>-0.45399049973954625</v>
      </c>
      <c r="X41" s="53">
        <f t="shared" si="3"/>
        <v>-0.89100652418836812</v>
      </c>
      <c r="AC41" s="20"/>
    </row>
    <row r="42" spans="1:30" x14ac:dyDescent="0.2">
      <c r="A42" s="132" t="s">
        <v>64</v>
      </c>
      <c r="B42" s="165">
        <v>45</v>
      </c>
      <c r="C42" s="42">
        <v>45238</v>
      </c>
      <c r="E42" s="50">
        <v>11.8</v>
      </c>
      <c r="F42" s="50">
        <v>6.3</v>
      </c>
      <c r="G42" s="50">
        <v>9</v>
      </c>
      <c r="H42" s="50">
        <v>5.6</v>
      </c>
      <c r="I42" s="45">
        <v>196</v>
      </c>
      <c r="J42" s="43">
        <v>6.2</v>
      </c>
      <c r="K42" s="43">
        <v>2</v>
      </c>
      <c r="L42" s="50">
        <v>11</v>
      </c>
      <c r="O42">
        <v>13</v>
      </c>
      <c r="P42">
        <v>0</v>
      </c>
      <c r="Q42">
        <v>-100</v>
      </c>
      <c r="T42" s="53">
        <f t="shared" si="0"/>
        <v>-1.7089516060653938</v>
      </c>
      <c r="U42" s="53">
        <f t="shared" si="1"/>
        <v>-5.959822514817577</v>
      </c>
      <c r="W42" s="53">
        <f t="shared" si="2"/>
        <v>-0.275637355816999</v>
      </c>
      <c r="X42" s="53">
        <f t="shared" si="3"/>
        <v>-0.96126169593831889</v>
      </c>
      <c r="AC42" s="20"/>
    </row>
    <row r="43" spans="1:30" x14ac:dyDescent="0.2">
      <c r="A43" s="132" t="s">
        <v>65</v>
      </c>
      <c r="B43" s="165">
        <v>45</v>
      </c>
      <c r="C43" s="42">
        <v>45239</v>
      </c>
      <c r="E43" s="50">
        <v>12.1</v>
      </c>
      <c r="F43" s="50">
        <v>6.8</v>
      </c>
      <c r="G43" s="50">
        <v>9.5</v>
      </c>
      <c r="H43" s="50">
        <v>6.3</v>
      </c>
      <c r="I43" s="45">
        <v>203</v>
      </c>
      <c r="J43" s="43">
        <v>5.5</v>
      </c>
      <c r="K43" s="43">
        <v>3.7</v>
      </c>
      <c r="L43" s="50">
        <v>6.4</v>
      </c>
      <c r="O43">
        <v>13</v>
      </c>
      <c r="P43">
        <v>0</v>
      </c>
      <c r="Q43">
        <v>-100</v>
      </c>
      <c r="T43" s="53">
        <f t="shared" si="0"/>
        <v>-2.1490212066910046</v>
      </c>
      <c r="U43" s="53">
        <f t="shared" si="1"/>
        <v>-5.0627766939884218</v>
      </c>
      <c r="W43" s="53">
        <f t="shared" si="2"/>
        <v>-0.39073112848927355</v>
      </c>
      <c r="X43" s="53">
        <f t="shared" si="3"/>
        <v>-0.92050485345244037</v>
      </c>
      <c r="AC43" s="20"/>
    </row>
    <row r="44" spans="1:30" x14ac:dyDescent="0.2">
      <c r="A44" s="132" t="s">
        <v>66</v>
      </c>
      <c r="B44" s="165">
        <v>45</v>
      </c>
      <c r="C44" s="42">
        <v>45240</v>
      </c>
      <c r="E44" s="50">
        <v>9</v>
      </c>
      <c r="F44" s="50">
        <v>6.2</v>
      </c>
      <c r="G44" s="50">
        <v>7.6</v>
      </c>
      <c r="H44" s="50">
        <v>5.6</v>
      </c>
      <c r="I44" s="45">
        <v>206</v>
      </c>
      <c r="J44" s="43">
        <v>4.7</v>
      </c>
      <c r="K44" s="43">
        <v>0.9</v>
      </c>
      <c r="L44" s="50">
        <v>9.8000000000000007</v>
      </c>
      <c r="O44">
        <v>13</v>
      </c>
      <c r="P44">
        <v>0</v>
      </c>
      <c r="Q44">
        <v>-100</v>
      </c>
      <c r="R44" s="154">
        <f>AVERAGE(G38:G44)</f>
        <v>9.2428571428571438</v>
      </c>
      <c r="T44" s="53">
        <f t="shared" si="0"/>
        <v>-2.0603443899086624</v>
      </c>
      <c r="U44" s="53">
        <f t="shared" si="1"/>
        <v>-4.2243320176060859</v>
      </c>
      <c r="W44" s="53">
        <f t="shared" si="2"/>
        <v>-0.43837114678907707</v>
      </c>
      <c r="X44" s="53">
        <f t="shared" si="3"/>
        <v>-0.89879404629916715</v>
      </c>
      <c r="AC44" s="20"/>
      <c r="AD44" s="154"/>
    </row>
    <row r="45" spans="1:30" x14ac:dyDescent="0.2">
      <c r="A45" s="132" t="s">
        <v>67</v>
      </c>
      <c r="B45" s="165">
        <v>45</v>
      </c>
      <c r="C45" s="42">
        <v>45241</v>
      </c>
      <c r="E45" s="50">
        <v>10.3</v>
      </c>
      <c r="F45" s="50">
        <v>2.7</v>
      </c>
      <c r="G45" s="50">
        <v>6.5</v>
      </c>
      <c r="H45" s="50">
        <v>-0.4</v>
      </c>
      <c r="I45" s="45">
        <v>231</v>
      </c>
      <c r="J45" s="43">
        <v>4</v>
      </c>
      <c r="K45" s="43">
        <v>6.6</v>
      </c>
      <c r="L45" s="50">
        <v>0.4</v>
      </c>
      <c r="O45">
        <v>13</v>
      </c>
      <c r="P45">
        <v>0</v>
      </c>
      <c r="Q45">
        <v>-100</v>
      </c>
      <c r="T45" s="53">
        <f t="shared" si="0"/>
        <v>-3.1085838458278845</v>
      </c>
      <c r="U45" s="53">
        <f t="shared" si="1"/>
        <v>-2.5172815641993487</v>
      </c>
      <c r="W45" s="53">
        <f t="shared" si="2"/>
        <v>-0.77714596145697112</v>
      </c>
      <c r="X45" s="53">
        <f t="shared" si="3"/>
        <v>-0.62932039104983717</v>
      </c>
      <c r="AC45" s="20"/>
    </row>
    <row r="46" spans="1:30" x14ac:dyDescent="0.2">
      <c r="A46" s="132" t="s">
        <v>68</v>
      </c>
      <c r="B46" s="165">
        <v>45</v>
      </c>
      <c r="C46" s="42">
        <v>45242</v>
      </c>
      <c r="E46" s="50">
        <v>8.4</v>
      </c>
      <c r="F46" s="50">
        <v>3.2</v>
      </c>
      <c r="G46" s="50">
        <v>5.5</v>
      </c>
      <c r="H46" s="50">
        <v>2.4</v>
      </c>
      <c r="I46" s="45">
        <v>184</v>
      </c>
      <c r="J46" s="43">
        <v>1.8</v>
      </c>
      <c r="K46" s="43">
        <v>2</v>
      </c>
      <c r="L46" s="50">
        <v>0</v>
      </c>
      <c r="O46">
        <v>13</v>
      </c>
      <c r="P46">
        <v>0</v>
      </c>
      <c r="Q46">
        <v>-100</v>
      </c>
      <c r="T46" s="53">
        <f t="shared" si="0"/>
        <v>-0.12556165273942471</v>
      </c>
      <c r="U46" s="53">
        <f t="shared" si="1"/>
        <v>-1.7956152904676839</v>
      </c>
      <c r="W46" s="53">
        <f t="shared" si="2"/>
        <v>-6.9756473744124831E-2</v>
      </c>
      <c r="X46" s="53">
        <f t="shared" si="3"/>
        <v>-0.99756405025982431</v>
      </c>
      <c r="AC46" s="20"/>
    </row>
    <row r="47" spans="1:30" x14ac:dyDescent="0.2">
      <c r="A47" s="132" t="s">
        <v>62</v>
      </c>
      <c r="B47" s="132">
        <v>46</v>
      </c>
      <c r="C47" s="42">
        <v>45243</v>
      </c>
      <c r="E47" s="50">
        <v>15.2</v>
      </c>
      <c r="F47" s="50">
        <v>5.2</v>
      </c>
      <c r="G47" s="50">
        <v>10.9</v>
      </c>
      <c r="H47" s="50">
        <v>4.7</v>
      </c>
      <c r="I47" s="45">
        <v>216</v>
      </c>
      <c r="J47" s="43">
        <v>6</v>
      </c>
      <c r="K47" s="43">
        <v>0.6</v>
      </c>
      <c r="L47" s="50">
        <v>11.5</v>
      </c>
      <c r="O47">
        <v>13</v>
      </c>
      <c r="P47">
        <v>0</v>
      </c>
      <c r="Q47">
        <v>-100</v>
      </c>
      <c r="T47" s="53">
        <f t="shared" si="0"/>
        <v>-3.5267115137548384</v>
      </c>
      <c r="U47" s="53">
        <f t="shared" si="1"/>
        <v>-4.8541019662496856</v>
      </c>
      <c r="W47" s="53">
        <f t="shared" si="2"/>
        <v>-0.58778525229247303</v>
      </c>
      <c r="X47" s="53">
        <f t="shared" si="3"/>
        <v>-0.80901699437494756</v>
      </c>
      <c r="AC47" s="20"/>
    </row>
    <row r="48" spans="1:30" x14ac:dyDescent="0.2">
      <c r="A48" s="132" t="s">
        <v>63</v>
      </c>
      <c r="B48" s="165">
        <v>46</v>
      </c>
      <c r="C48" s="42">
        <v>45244</v>
      </c>
      <c r="E48" s="50">
        <v>13.2</v>
      </c>
      <c r="F48" s="50">
        <v>9.4</v>
      </c>
      <c r="G48" s="50">
        <v>11.2</v>
      </c>
      <c r="H48" s="50">
        <v>9.1999999999999993</v>
      </c>
      <c r="I48" s="45">
        <v>229</v>
      </c>
      <c r="J48" s="43">
        <v>7</v>
      </c>
      <c r="K48" s="43">
        <v>1.4</v>
      </c>
      <c r="L48" s="50">
        <v>26.2</v>
      </c>
      <c r="O48">
        <v>13</v>
      </c>
      <c r="P48">
        <v>0</v>
      </c>
      <c r="Q48">
        <v>-100</v>
      </c>
      <c r="T48" s="53">
        <f t="shared" si="0"/>
        <v>-5.2829670615594022</v>
      </c>
      <c r="U48" s="53">
        <f t="shared" si="1"/>
        <v>-4.5924132029335532</v>
      </c>
      <c r="W48" s="53">
        <f t="shared" si="2"/>
        <v>-0.75470958022277168</v>
      </c>
      <c r="X48" s="53">
        <f t="shared" si="3"/>
        <v>-0.65605902899050761</v>
      </c>
      <c r="AC48" s="20"/>
    </row>
    <row r="49" spans="1:30" x14ac:dyDescent="0.2">
      <c r="A49" s="132" t="s">
        <v>64</v>
      </c>
      <c r="B49" s="165">
        <v>46</v>
      </c>
      <c r="C49" s="42">
        <v>45245</v>
      </c>
      <c r="E49" s="50">
        <v>13.2</v>
      </c>
      <c r="F49" s="50">
        <v>7.1</v>
      </c>
      <c r="G49" s="50">
        <v>10</v>
      </c>
      <c r="H49" s="50">
        <v>6.4</v>
      </c>
      <c r="I49" s="45">
        <v>234</v>
      </c>
      <c r="J49" s="43">
        <v>5.8</v>
      </c>
      <c r="K49" s="43">
        <v>5.2</v>
      </c>
      <c r="L49" s="50">
        <v>0.8</v>
      </c>
      <c r="O49">
        <v>13</v>
      </c>
      <c r="P49">
        <v>0</v>
      </c>
      <c r="Q49">
        <v>-100</v>
      </c>
      <c r="T49" s="53">
        <f t="shared" si="0"/>
        <v>-4.6922985673746949</v>
      </c>
      <c r="U49" s="53">
        <f t="shared" si="1"/>
        <v>-3.4091544632963449</v>
      </c>
      <c r="W49" s="53">
        <f t="shared" si="2"/>
        <v>-0.80901699437494734</v>
      </c>
      <c r="X49" s="53">
        <f t="shared" si="3"/>
        <v>-0.58778525229247325</v>
      </c>
      <c r="AC49" s="20"/>
    </row>
    <row r="50" spans="1:30" x14ac:dyDescent="0.2">
      <c r="A50" s="132" t="s">
        <v>65</v>
      </c>
      <c r="B50" s="165">
        <v>46</v>
      </c>
      <c r="C50" s="42">
        <v>45246</v>
      </c>
      <c r="E50" s="50">
        <v>8.6</v>
      </c>
      <c r="F50" s="50">
        <v>3.4</v>
      </c>
      <c r="G50" s="50">
        <v>7.1</v>
      </c>
      <c r="H50" s="50">
        <v>1.4</v>
      </c>
      <c r="I50" s="45">
        <v>68</v>
      </c>
      <c r="J50" s="43">
        <v>2.6</v>
      </c>
      <c r="K50" s="43">
        <v>0</v>
      </c>
      <c r="L50" s="50">
        <v>0</v>
      </c>
      <c r="O50">
        <v>13</v>
      </c>
      <c r="P50">
        <v>0</v>
      </c>
      <c r="Q50">
        <v>-100</v>
      </c>
      <c r="T50" s="53">
        <f t="shared" si="0"/>
        <v>2.4106780218736472</v>
      </c>
      <c r="U50" s="53">
        <f t="shared" si="1"/>
        <v>0.97397714288137116</v>
      </c>
      <c r="W50" s="53">
        <f t="shared" si="2"/>
        <v>0.92718385456678742</v>
      </c>
      <c r="X50" s="53">
        <f t="shared" si="3"/>
        <v>0.37460659341591196</v>
      </c>
      <c r="AC50" s="20"/>
    </row>
    <row r="51" spans="1:30" x14ac:dyDescent="0.2">
      <c r="A51" s="132" t="s">
        <v>66</v>
      </c>
      <c r="B51" s="165">
        <v>46</v>
      </c>
      <c r="C51" s="42">
        <v>45247</v>
      </c>
      <c r="E51" s="50">
        <v>9.5</v>
      </c>
      <c r="F51" s="50">
        <v>2.2999999999999998</v>
      </c>
      <c r="G51" s="50">
        <v>5.0999999999999996</v>
      </c>
      <c r="H51" s="50">
        <v>-0.6</v>
      </c>
      <c r="I51" s="45">
        <v>197</v>
      </c>
      <c r="J51" s="43">
        <v>1.2</v>
      </c>
      <c r="K51" s="43">
        <v>4.5</v>
      </c>
      <c r="L51" s="50">
        <v>0.1</v>
      </c>
      <c r="O51">
        <v>13</v>
      </c>
      <c r="P51">
        <v>0</v>
      </c>
      <c r="Q51">
        <v>-100</v>
      </c>
      <c r="R51" s="154">
        <f>AVERAGE(G45:G51)</f>
        <v>8.0428571428571427</v>
      </c>
      <c r="T51" s="53">
        <f t="shared" si="0"/>
        <v>-0.35084604566728367</v>
      </c>
      <c r="U51" s="53">
        <f t="shared" si="1"/>
        <v>-1.1475657071556427</v>
      </c>
      <c r="W51" s="53">
        <f t="shared" si="2"/>
        <v>-0.29237170472273638</v>
      </c>
      <c r="X51" s="53">
        <f t="shared" si="3"/>
        <v>-0.95630475596303555</v>
      </c>
      <c r="AC51" s="20"/>
      <c r="AD51" s="154"/>
    </row>
    <row r="52" spans="1:30" x14ac:dyDescent="0.2">
      <c r="A52" s="132" t="s">
        <v>67</v>
      </c>
      <c r="B52" s="165">
        <v>46</v>
      </c>
      <c r="C52" s="42">
        <v>45248</v>
      </c>
      <c r="E52" s="50">
        <v>13.5</v>
      </c>
      <c r="F52" s="50">
        <v>3.5</v>
      </c>
      <c r="G52" s="50">
        <v>8.1999999999999993</v>
      </c>
      <c r="H52" s="50">
        <v>1.8</v>
      </c>
      <c r="I52" s="45">
        <v>181</v>
      </c>
      <c r="J52" s="43">
        <v>4.7</v>
      </c>
      <c r="K52" s="43">
        <v>0</v>
      </c>
      <c r="L52" s="50">
        <v>13.9</v>
      </c>
      <c r="O52">
        <v>13</v>
      </c>
      <c r="P52">
        <v>0</v>
      </c>
      <c r="Q52">
        <v>-100</v>
      </c>
      <c r="T52" s="53">
        <f t="shared" si="0"/>
        <v>-8.2026310255231008E-2</v>
      </c>
      <c r="U52" s="53">
        <f t="shared" si="1"/>
        <v>-4.6992841672350387</v>
      </c>
      <c r="W52" s="53">
        <f t="shared" si="2"/>
        <v>-1.7452406437283192E-2</v>
      </c>
      <c r="X52" s="53">
        <f t="shared" si="3"/>
        <v>-0.99984769515639127</v>
      </c>
      <c r="AC52" s="20"/>
    </row>
    <row r="53" spans="1:30" x14ac:dyDescent="0.2">
      <c r="A53" s="132" t="s">
        <v>68</v>
      </c>
      <c r="B53" s="165">
        <v>46</v>
      </c>
      <c r="C53" s="42">
        <v>45249</v>
      </c>
      <c r="E53" s="50">
        <v>13.6</v>
      </c>
      <c r="F53" s="50">
        <v>11</v>
      </c>
      <c r="G53" s="50">
        <v>12.1</v>
      </c>
      <c r="H53" s="50">
        <v>10.4</v>
      </c>
      <c r="I53" s="45">
        <v>226</v>
      </c>
      <c r="J53" s="43">
        <v>8.1</v>
      </c>
      <c r="K53" s="43">
        <v>3.2</v>
      </c>
      <c r="L53" s="50">
        <v>4.0999999999999996</v>
      </c>
      <c r="O53">
        <v>13</v>
      </c>
      <c r="P53">
        <v>0</v>
      </c>
      <c r="Q53">
        <v>-100</v>
      </c>
      <c r="T53" s="53">
        <f t="shared" si="0"/>
        <v>-5.8266523827430721</v>
      </c>
      <c r="U53" s="53">
        <f t="shared" si="1"/>
        <v>-5.6267328007178801</v>
      </c>
      <c r="W53" s="53">
        <f t="shared" si="2"/>
        <v>-0.71933980033865086</v>
      </c>
      <c r="X53" s="53">
        <f t="shared" si="3"/>
        <v>-0.69465837045899759</v>
      </c>
      <c r="AC53" s="20"/>
    </row>
    <row r="54" spans="1:30" x14ac:dyDescent="0.2">
      <c r="A54" s="132" t="s">
        <v>62</v>
      </c>
      <c r="B54" s="132">
        <v>47</v>
      </c>
      <c r="C54" s="42">
        <v>45250</v>
      </c>
      <c r="E54" s="50">
        <v>12.3</v>
      </c>
      <c r="F54" s="50">
        <v>2.9</v>
      </c>
      <c r="G54" s="50">
        <v>8.9</v>
      </c>
      <c r="H54" s="50">
        <v>0.7</v>
      </c>
      <c r="I54" s="45">
        <v>228</v>
      </c>
      <c r="J54" s="43">
        <v>4.0999999999999996</v>
      </c>
      <c r="K54" s="43">
        <v>2.2999999999999998</v>
      </c>
      <c r="L54" s="50">
        <v>3.3</v>
      </c>
      <c r="O54">
        <v>13</v>
      </c>
      <c r="P54">
        <v>0</v>
      </c>
      <c r="Q54">
        <v>-100</v>
      </c>
      <c r="T54" s="53">
        <f t="shared" si="0"/>
        <v>-3.0468937844573154</v>
      </c>
      <c r="U54" s="53">
        <f t="shared" si="1"/>
        <v>-2.7434354860713195</v>
      </c>
      <c r="W54" s="53">
        <f t="shared" si="2"/>
        <v>-0.74314482547739402</v>
      </c>
      <c r="X54" s="53">
        <f t="shared" si="3"/>
        <v>-0.66913060635885846</v>
      </c>
      <c r="AC54" s="20"/>
    </row>
    <row r="55" spans="1:30" x14ac:dyDescent="0.2">
      <c r="A55" s="132" t="s">
        <v>63</v>
      </c>
      <c r="B55" s="165">
        <v>47</v>
      </c>
      <c r="C55" s="42">
        <v>45251</v>
      </c>
      <c r="E55" s="50">
        <v>10.4</v>
      </c>
      <c r="F55" s="50">
        <v>2.2999999999999998</v>
      </c>
      <c r="G55" s="50">
        <v>6.8</v>
      </c>
      <c r="H55" s="50">
        <v>0.6</v>
      </c>
      <c r="I55" s="45">
        <v>12</v>
      </c>
      <c r="J55" s="43">
        <v>2.6</v>
      </c>
      <c r="K55" s="43">
        <v>0.2</v>
      </c>
      <c r="L55" s="50">
        <v>0.6</v>
      </c>
      <c r="O55">
        <v>13</v>
      </c>
      <c r="P55">
        <v>0</v>
      </c>
      <c r="Q55">
        <v>-100</v>
      </c>
      <c r="T55" s="53">
        <f t="shared" si="0"/>
        <v>0.54057039612617419</v>
      </c>
      <c r="U55" s="53">
        <f t="shared" si="1"/>
        <v>2.543183761907895</v>
      </c>
      <c r="W55" s="53">
        <f t="shared" si="2"/>
        <v>0.20791169081775931</v>
      </c>
      <c r="X55" s="53">
        <f t="shared" si="3"/>
        <v>0.97814760073380569</v>
      </c>
      <c r="AC55" s="20"/>
    </row>
    <row r="56" spans="1:30" x14ac:dyDescent="0.2">
      <c r="A56" s="132" t="s">
        <v>64</v>
      </c>
      <c r="B56" s="165">
        <v>47</v>
      </c>
      <c r="C56" s="42">
        <v>45252</v>
      </c>
      <c r="E56" s="50">
        <v>6.8</v>
      </c>
      <c r="F56" s="50">
        <v>-2</v>
      </c>
      <c r="G56" s="50">
        <v>3.6</v>
      </c>
      <c r="H56" s="50">
        <v>-3.8</v>
      </c>
      <c r="I56" s="45">
        <v>208</v>
      </c>
      <c r="J56" s="43">
        <v>3</v>
      </c>
      <c r="K56" s="43">
        <v>0.9</v>
      </c>
      <c r="L56" s="50">
        <v>0</v>
      </c>
      <c r="O56">
        <v>13</v>
      </c>
      <c r="P56">
        <v>0</v>
      </c>
      <c r="Q56">
        <v>-100</v>
      </c>
      <c r="T56" s="53">
        <f t="shared" si="0"/>
        <v>-1.4084146883576727</v>
      </c>
      <c r="U56" s="53">
        <f t="shared" si="1"/>
        <v>-2.6488427785767805</v>
      </c>
      <c r="W56" s="53">
        <f t="shared" si="2"/>
        <v>-0.46947156278589086</v>
      </c>
      <c r="X56" s="53">
        <f t="shared" si="3"/>
        <v>-0.88294759285892688</v>
      </c>
      <c r="AC56" s="20"/>
    </row>
    <row r="57" spans="1:30" x14ac:dyDescent="0.2">
      <c r="A57" s="132" t="s">
        <v>65</v>
      </c>
      <c r="B57" s="165">
        <v>47</v>
      </c>
      <c r="C57" s="42">
        <v>45253</v>
      </c>
      <c r="E57" s="50">
        <v>12.6</v>
      </c>
      <c r="F57" s="50">
        <v>6.7</v>
      </c>
      <c r="G57" s="50">
        <v>10.6</v>
      </c>
      <c r="H57" s="50">
        <v>6.6</v>
      </c>
      <c r="I57" s="45">
        <v>248</v>
      </c>
      <c r="J57" s="43">
        <v>6.3</v>
      </c>
      <c r="K57" s="43">
        <v>0.2</v>
      </c>
      <c r="L57" s="50">
        <v>0.8</v>
      </c>
      <c r="O57">
        <v>13</v>
      </c>
      <c r="P57">
        <v>0</v>
      </c>
      <c r="Q57">
        <v>-100</v>
      </c>
      <c r="T57" s="53">
        <f t="shared" si="0"/>
        <v>-5.8412582837707596</v>
      </c>
      <c r="U57" s="53">
        <f t="shared" si="1"/>
        <v>-2.3600215385202472</v>
      </c>
      <c r="W57" s="53">
        <f t="shared" si="2"/>
        <v>-0.92718385456678731</v>
      </c>
      <c r="X57" s="53">
        <f t="shared" si="3"/>
        <v>-0.37460659341591229</v>
      </c>
      <c r="AC57" s="20"/>
    </row>
    <row r="58" spans="1:30" x14ac:dyDescent="0.2">
      <c r="A58" s="132" t="s">
        <v>66</v>
      </c>
      <c r="B58" s="165">
        <v>47</v>
      </c>
      <c r="C58" s="42">
        <v>45254</v>
      </c>
      <c r="E58" s="50">
        <v>10.4</v>
      </c>
      <c r="F58" s="50">
        <v>4.2</v>
      </c>
      <c r="G58" s="50">
        <v>6.3</v>
      </c>
      <c r="H58" s="50">
        <v>3.1</v>
      </c>
      <c r="I58" s="45">
        <v>299</v>
      </c>
      <c r="J58" s="43">
        <v>4.9000000000000004</v>
      </c>
      <c r="K58" s="43">
        <v>2.6</v>
      </c>
      <c r="L58" s="50">
        <v>3.5</v>
      </c>
      <c r="O58">
        <v>13</v>
      </c>
      <c r="P58">
        <v>0</v>
      </c>
      <c r="Q58">
        <v>-100</v>
      </c>
      <c r="R58" s="154">
        <f>AVERAGE(G52:G58)</f>
        <v>8.0714285714285712</v>
      </c>
      <c r="T58" s="53">
        <f t="shared" si="0"/>
        <v>-4.285636564983041</v>
      </c>
      <c r="U58" s="53">
        <f t="shared" si="1"/>
        <v>2.3755671392070492</v>
      </c>
      <c r="W58" s="53">
        <f t="shared" si="2"/>
        <v>-0.87461970713939607</v>
      </c>
      <c r="X58" s="53">
        <f t="shared" si="3"/>
        <v>0.4848096202463365</v>
      </c>
      <c r="AC58" s="20"/>
      <c r="AD58" s="154"/>
    </row>
    <row r="59" spans="1:30" x14ac:dyDescent="0.2">
      <c r="A59" s="132" t="s">
        <v>67</v>
      </c>
      <c r="B59" s="165">
        <v>47</v>
      </c>
      <c r="C59" s="42">
        <v>45255</v>
      </c>
      <c r="E59" s="50">
        <v>8</v>
      </c>
      <c r="F59" s="50">
        <v>-0.5</v>
      </c>
      <c r="G59" s="50">
        <v>4.2</v>
      </c>
      <c r="H59" s="50">
        <v>-3</v>
      </c>
      <c r="I59" s="45">
        <v>279</v>
      </c>
      <c r="J59" s="43">
        <v>3</v>
      </c>
      <c r="K59" s="43">
        <v>3.3</v>
      </c>
      <c r="L59" s="50">
        <v>3.2</v>
      </c>
      <c r="O59">
        <v>13</v>
      </c>
      <c r="P59">
        <v>0</v>
      </c>
      <c r="Q59">
        <v>-100</v>
      </c>
      <c r="T59" s="53">
        <f t="shared" si="0"/>
        <v>-2.9630650217854133</v>
      </c>
      <c r="U59" s="53">
        <f t="shared" si="1"/>
        <v>0.46930339512069202</v>
      </c>
      <c r="W59" s="53">
        <f t="shared" si="2"/>
        <v>-0.98768834059513777</v>
      </c>
      <c r="X59" s="53">
        <f t="shared" si="3"/>
        <v>0.15643446504023067</v>
      </c>
      <c r="AC59" s="20"/>
    </row>
    <row r="60" spans="1:30" x14ac:dyDescent="0.2">
      <c r="A60" s="132" t="s">
        <v>68</v>
      </c>
      <c r="B60" s="165">
        <v>47</v>
      </c>
      <c r="C60" s="42">
        <v>45256</v>
      </c>
      <c r="E60" s="50">
        <v>7.2</v>
      </c>
      <c r="F60" s="50">
        <v>-0.5</v>
      </c>
      <c r="G60" s="50">
        <v>4.4000000000000004</v>
      </c>
      <c r="H60" s="50">
        <v>-3.7</v>
      </c>
      <c r="I60" s="45">
        <v>223</v>
      </c>
      <c r="J60" s="43">
        <v>3.3</v>
      </c>
      <c r="K60" s="43">
        <v>0</v>
      </c>
      <c r="L60" s="50">
        <v>0.6</v>
      </c>
      <c r="O60">
        <v>13</v>
      </c>
      <c r="P60">
        <v>0</v>
      </c>
      <c r="Q60">
        <v>-100</v>
      </c>
      <c r="T60" s="53">
        <f t="shared" si="0"/>
        <v>-2.2505945882062446</v>
      </c>
      <c r="U60" s="53">
        <f t="shared" si="1"/>
        <v>-2.4134672153432626</v>
      </c>
      <c r="W60" s="53">
        <f t="shared" si="2"/>
        <v>-0.68199836006249837</v>
      </c>
      <c r="X60" s="53">
        <f t="shared" si="3"/>
        <v>-0.73135370161917057</v>
      </c>
      <c r="AC60" s="20"/>
    </row>
    <row r="61" spans="1:30" x14ac:dyDescent="0.2">
      <c r="A61" s="132" t="s">
        <v>62</v>
      </c>
      <c r="B61" s="132">
        <v>48</v>
      </c>
      <c r="C61" s="42">
        <v>45257</v>
      </c>
      <c r="E61" s="50">
        <v>5.9</v>
      </c>
      <c r="F61" s="50">
        <v>1.1000000000000001</v>
      </c>
      <c r="G61" s="50">
        <v>4.3</v>
      </c>
      <c r="H61" s="50">
        <v>1.1000000000000001</v>
      </c>
      <c r="I61" s="45">
        <v>196</v>
      </c>
      <c r="J61" s="43">
        <v>4.8</v>
      </c>
      <c r="K61" s="43">
        <v>0</v>
      </c>
      <c r="L61" s="50">
        <v>32.1</v>
      </c>
      <c r="O61">
        <v>13</v>
      </c>
      <c r="P61">
        <v>0</v>
      </c>
      <c r="Q61">
        <v>-100</v>
      </c>
      <c r="T61" s="53">
        <f t="shared" si="0"/>
        <v>-1.3230593079215951</v>
      </c>
      <c r="U61" s="53">
        <f t="shared" si="1"/>
        <v>-4.6140561405039309</v>
      </c>
      <c r="W61" s="53">
        <f t="shared" si="2"/>
        <v>-0.275637355816999</v>
      </c>
      <c r="X61" s="53">
        <f t="shared" si="3"/>
        <v>-0.96126169593831889</v>
      </c>
      <c r="AC61" s="20"/>
    </row>
    <row r="62" spans="1:30" x14ac:dyDescent="0.2">
      <c r="A62" s="132" t="s">
        <v>63</v>
      </c>
      <c r="B62" s="165">
        <v>48</v>
      </c>
      <c r="C62" s="42">
        <v>45258</v>
      </c>
      <c r="E62" s="50">
        <v>4</v>
      </c>
      <c r="F62" s="50">
        <v>-1.7</v>
      </c>
      <c r="G62" s="50">
        <v>1.4</v>
      </c>
      <c r="H62" s="50">
        <v>-3.7</v>
      </c>
      <c r="I62" s="45">
        <v>339</v>
      </c>
      <c r="J62" s="43">
        <v>4.5</v>
      </c>
      <c r="K62" s="43">
        <v>6</v>
      </c>
      <c r="L62" s="50">
        <v>0.2</v>
      </c>
      <c r="O62">
        <v>13</v>
      </c>
      <c r="P62">
        <v>0</v>
      </c>
      <c r="Q62">
        <v>-100</v>
      </c>
      <c r="T62" s="53">
        <f t="shared" si="0"/>
        <v>-1.6126557729538535</v>
      </c>
      <c r="U62" s="53">
        <f t="shared" si="1"/>
        <v>4.2011119192374071</v>
      </c>
      <c r="W62" s="53">
        <f t="shared" si="2"/>
        <v>-0.35836794954530077</v>
      </c>
      <c r="X62" s="53">
        <f t="shared" si="3"/>
        <v>0.93358042649720152</v>
      </c>
      <c r="AC62" s="20"/>
    </row>
    <row r="63" spans="1:30" x14ac:dyDescent="0.2">
      <c r="A63" s="132" t="s">
        <v>64</v>
      </c>
      <c r="B63" s="165">
        <v>48</v>
      </c>
      <c r="C63" s="42">
        <v>45259</v>
      </c>
      <c r="E63" s="50">
        <v>3.7</v>
      </c>
      <c r="F63" s="50">
        <v>-0.9</v>
      </c>
      <c r="G63" s="50">
        <v>1.3</v>
      </c>
      <c r="H63" s="50">
        <v>-2.8</v>
      </c>
      <c r="I63" s="45">
        <v>225</v>
      </c>
      <c r="J63" s="43">
        <v>3.3</v>
      </c>
      <c r="K63" s="43">
        <v>1.1000000000000001</v>
      </c>
      <c r="L63" s="50">
        <v>6.7</v>
      </c>
      <c r="O63">
        <v>13</v>
      </c>
      <c r="P63">
        <v>0</v>
      </c>
      <c r="Q63">
        <v>-100</v>
      </c>
      <c r="T63" s="53">
        <f t="shared" si="0"/>
        <v>-2.3334523779156067</v>
      </c>
      <c r="U63" s="53">
        <f t="shared" si="1"/>
        <v>-2.3334523779156071</v>
      </c>
      <c r="W63" s="53">
        <f t="shared" si="2"/>
        <v>-0.70710678118654746</v>
      </c>
      <c r="X63" s="53">
        <f t="shared" si="3"/>
        <v>-0.70710678118654768</v>
      </c>
      <c r="AC63" s="20"/>
    </row>
    <row r="64" spans="1:30" x14ac:dyDescent="0.2">
      <c r="A64" s="132" t="s">
        <v>65</v>
      </c>
      <c r="B64" s="165">
        <v>48</v>
      </c>
      <c r="C64" s="42">
        <v>45260</v>
      </c>
      <c r="E64" s="50">
        <v>3.4</v>
      </c>
      <c r="F64" s="50">
        <v>-1.9</v>
      </c>
      <c r="G64" s="50">
        <v>0.6</v>
      </c>
      <c r="H64" s="50">
        <v>-3.5</v>
      </c>
      <c r="I64" s="45">
        <v>45</v>
      </c>
      <c r="J64" s="43">
        <v>1.4</v>
      </c>
      <c r="K64" s="43">
        <v>3.3</v>
      </c>
      <c r="L64" s="50">
        <v>0</v>
      </c>
      <c r="O64">
        <v>13</v>
      </c>
      <c r="P64">
        <v>0</v>
      </c>
      <c r="Q64">
        <v>-100</v>
      </c>
      <c r="T64" s="53">
        <f t="shared" si="0"/>
        <v>0.98994949366116636</v>
      </c>
      <c r="U64" s="53">
        <f t="shared" si="1"/>
        <v>0.98994949366116658</v>
      </c>
      <c r="W64" s="53">
        <f t="shared" si="2"/>
        <v>0.70710678118654746</v>
      </c>
      <c r="X64" s="53">
        <f t="shared" si="3"/>
        <v>0.70710678118654757</v>
      </c>
      <c r="AC64" s="20"/>
    </row>
    <row r="65" spans="1:30" x14ac:dyDescent="0.2">
      <c r="A65" s="132" t="s">
        <v>66</v>
      </c>
      <c r="B65" s="165">
        <v>48</v>
      </c>
      <c r="C65" s="42">
        <v>45261</v>
      </c>
      <c r="E65" s="50">
        <v>1.1000000000000001</v>
      </c>
      <c r="F65" s="50">
        <v>-2.6</v>
      </c>
      <c r="G65" s="50">
        <v>-0.6</v>
      </c>
      <c r="H65" s="50">
        <v>-2.9</v>
      </c>
      <c r="I65" s="45">
        <v>43</v>
      </c>
      <c r="J65" s="43">
        <v>3.4</v>
      </c>
      <c r="K65" s="43">
        <v>0</v>
      </c>
      <c r="L65" s="50">
        <v>0</v>
      </c>
      <c r="O65">
        <v>13</v>
      </c>
      <c r="P65">
        <v>0</v>
      </c>
      <c r="Q65">
        <v>-100</v>
      </c>
      <c r="R65" s="154">
        <f>AVERAGE(G59:G65)</f>
        <v>2.2285714285714291</v>
      </c>
      <c r="T65" s="53">
        <f t="shared" si="0"/>
        <v>2.3187944242124949</v>
      </c>
      <c r="U65" s="53">
        <f t="shared" si="1"/>
        <v>2.4866025855051799</v>
      </c>
      <c r="W65" s="53">
        <f t="shared" si="2"/>
        <v>0.68199836006249848</v>
      </c>
      <c r="X65" s="53">
        <f t="shared" si="3"/>
        <v>0.73135370161917057</v>
      </c>
      <c r="AC65" s="20"/>
      <c r="AD65" s="154"/>
    </row>
    <row r="66" spans="1:30" x14ac:dyDescent="0.2">
      <c r="A66" s="132" t="s">
        <v>67</v>
      </c>
      <c r="B66" s="165">
        <v>48</v>
      </c>
      <c r="C66" s="42">
        <v>45262</v>
      </c>
      <c r="E66" s="50">
        <v>1</v>
      </c>
      <c r="F66" s="50">
        <v>-2.9</v>
      </c>
      <c r="G66" s="50">
        <v>-1</v>
      </c>
      <c r="H66" s="50">
        <v>-3.7</v>
      </c>
      <c r="I66" s="45">
        <v>228</v>
      </c>
      <c r="J66" s="43">
        <v>2.5</v>
      </c>
      <c r="K66" s="43">
        <v>3.1</v>
      </c>
      <c r="L66" s="50">
        <v>0</v>
      </c>
      <c r="O66">
        <v>13</v>
      </c>
      <c r="P66">
        <v>0</v>
      </c>
      <c r="Q66">
        <v>-100</v>
      </c>
      <c r="T66" s="53">
        <f t="shared" si="0"/>
        <v>-1.8578620636934851</v>
      </c>
      <c r="U66" s="53">
        <f t="shared" si="1"/>
        <v>-1.672826515897146</v>
      </c>
      <c r="W66" s="53">
        <f t="shared" si="2"/>
        <v>-0.74314482547739402</v>
      </c>
      <c r="X66" s="53">
        <f t="shared" si="3"/>
        <v>-0.66913060635885846</v>
      </c>
      <c r="AC66" s="20"/>
    </row>
    <row r="67" spans="1:30" x14ac:dyDescent="0.2">
      <c r="A67" s="132" t="s">
        <v>68</v>
      </c>
      <c r="B67" s="165">
        <v>48</v>
      </c>
      <c r="C67" s="42">
        <v>45263</v>
      </c>
      <c r="E67" s="50">
        <v>2.6</v>
      </c>
      <c r="F67" s="50">
        <v>-2.1</v>
      </c>
      <c r="G67" s="50">
        <v>0.6</v>
      </c>
      <c r="H67" s="50">
        <v>-3.1</v>
      </c>
      <c r="I67" s="45">
        <v>168</v>
      </c>
      <c r="J67" s="43">
        <v>4</v>
      </c>
      <c r="K67" s="43">
        <v>2.2999999999999998</v>
      </c>
      <c r="L67" s="50">
        <v>3.4</v>
      </c>
      <c r="O67">
        <v>13</v>
      </c>
      <c r="P67">
        <v>0</v>
      </c>
      <c r="Q67">
        <v>-100</v>
      </c>
      <c r="T67" s="53">
        <f t="shared" si="0"/>
        <v>0.83164676327103726</v>
      </c>
      <c r="U67" s="53">
        <f t="shared" si="1"/>
        <v>-3.9125904029352228</v>
      </c>
      <c r="W67" s="53">
        <f t="shared" si="2"/>
        <v>0.20791169081775931</v>
      </c>
      <c r="X67" s="53">
        <f t="shared" si="3"/>
        <v>-0.97814760073380569</v>
      </c>
      <c r="AC67" s="20"/>
    </row>
    <row r="68" spans="1:30" x14ac:dyDescent="0.2">
      <c r="A68" s="132" t="s">
        <v>62</v>
      </c>
      <c r="B68" s="132">
        <v>49</v>
      </c>
      <c r="C68" s="42">
        <v>45264</v>
      </c>
      <c r="E68" s="50">
        <v>2.7</v>
      </c>
      <c r="F68" s="50">
        <v>0.5</v>
      </c>
      <c r="G68" s="50">
        <v>1.5</v>
      </c>
      <c r="H68" s="50">
        <v>0.3</v>
      </c>
      <c r="I68" s="45">
        <v>118</v>
      </c>
      <c r="J68" s="43">
        <v>3.8</v>
      </c>
      <c r="K68" s="43">
        <v>0</v>
      </c>
      <c r="L68" s="50">
        <v>7.8</v>
      </c>
      <c r="O68">
        <v>13</v>
      </c>
      <c r="P68">
        <v>0</v>
      </c>
      <c r="Q68">
        <v>-100</v>
      </c>
      <c r="T68" s="53">
        <f t="shared" ref="T68:T95" si="4">J68*SIN(I68*PI()/180)</f>
        <v>3.355200852863923</v>
      </c>
      <c r="U68" s="53">
        <f t="shared" ref="U68:U95" si="5">J68*COS(I68*PI()/180)</f>
        <v>-1.7839919385863838</v>
      </c>
      <c r="W68" s="53">
        <f t="shared" ref="W68:W95" si="6">SIN(I68*PI()/180)</f>
        <v>0.8829475928589271</v>
      </c>
      <c r="X68" s="53">
        <f t="shared" ref="X68:X95" si="7">COS(I68*PI()/180)</f>
        <v>-0.46947156278589053</v>
      </c>
      <c r="AC68" s="20"/>
    </row>
    <row r="69" spans="1:30" x14ac:dyDescent="0.2">
      <c r="A69" s="132" t="s">
        <v>63</v>
      </c>
      <c r="B69" s="165">
        <v>49</v>
      </c>
      <c r="C69" s="42">
        <v>45265</v>
      </c>
      <c r="E69" s="50">
        <v>3.9</v>
      </c>
      <c r="F69" s="50">
        <v>1.5</v>
      </c>
      <c r="G69" s="50">
        <v>2.7</v>
      </c>
      <c r="H69" s="50">
        <v>1.5</v>
      </c>
      <c r="I69" s="45">
        <v>342</v>
      </c>
      <c r="J69" s="43">
        <v>2.9</v>
      </c>
      <c r="K69" s="43">
        <v>0</v>
      </c>
      <c r="L69" s="50">
        <v>0.9</v>
      </c>
      <c r="O69">
        <v>13</v>
      </c>
      <c r="P69">
        <v>0</v>
      </c>
      <c r="Q69">
        <v>-100</v>
      </c>
      <c r="T69" s="53">
        <f t="shared" si="4"/>
        <v>-0.89614928368734803</v>
      </c>
      <c r="U69" s="53">
        <f t="shared" si="5"/>
        <v>2.758063897255945</v>
      </c>
      <c r="W69" s="53">
        <f t="shared" si="6"/>
        <v>-0.30901699437494762</v>
      </c>
      <c r="X69" s="53">
        <f t="shared" si="7"/>
        <v>0.95105651629515353</v>
      </c>
      <c r="AC69" s="20"/>
    </row>
    <row r="70" spans="1:30" x14ac:dyDescent="0.2">
      <c r="A70" s="132" t="s">
        <v>64</v>
      </c>
      <c r="B70" s="165">
        <v>49</v>
      </c>
      <c r="C70" s="42">
        <v>45266</v>
      </c>
      <c r="E70" s="50">
        <v>7.2</v>
      </c>
      <c r="F70" s="50">
        <v>-2</v>
      </c>
      <c r="G70" s="50">
        <v>2.8</v>
      </c>
      <c r="H70" s="50">
        <v>-5.0999999999999996</v>
      </c>
      <c r="I70" s="45">
        <v>256</v>
      </c>
      <c r="J70" s="43">
        <v>2.5</v>
      </c>
      <c r="K70" s="43">
        <v>4.4000000000000004</v>
      </c>
      <c r="L70" s="50">
        <v>0.7</v>
      </c>
      <c r="O70">
        <v>13</v>
      </c>
      <c r="P70">
        <v>0</v>
      </c>
      <c r="Q70">
        <v>-100</v>
      </c>
      <c r="T70" s="53">
        <f t="shared" si="4"/>
        <v>-2.4257393156899911</v>
      </c>
      <c r="U70" s="53">
        <f t="shared" si="5"/>
        <v>-0.60480473899916942</v>
      </c>
      <c r="W70" s="53">
        <f t="shared" si="6"/>
        <v>-0.97029572627599647</v>
      </c>
      <c r="X70" s="53">
        <f t="shared" si="7"/>
        <v>-0.24192189559966779</v>
      </c>
      <c r="AC70" s="20"/>
    </row>
    <row r="71" spans="1:30" x14ac:dyDescent="0.2">
      <c r="A71" s="132" t="s">
        <v>65</v>
      </c>
      <c r="B71" s="165">
        <v>49</v>
      </c>
      <c r="C71" s="42">
        <v>45267</v>
      </c>
      <c r="E71" s="50">
        <v>4.3</v>
      </c>
      <c r="F71" s="50">
        <v>-2.5</v>
      </c>
      <c r="G71" s="50">
        <v>1.9</v>
      </c>
      <c r="H71" s="50">
        <v>-5.6</v>
      </c>
      <c r="I71" s="45">
        <v>136</v>
      </c>
      <c r="J71" s="43">
        <v>3.2</v>
      </c>
      <c r="K71" s="43">
        <v>3</v>
      </c>
      <c r="L71" s="50">
        <v>0</v>
      </c>
      <c r="O71">
        <v>13</v>
      </c>
      <c r="P71">
        <v>0</v>
      </c>
      <c r="Q71">
        <v>-100</v>
      </c>
      <c r="T71" s="53">
        <f t="shared" si="4"/>
        <v>2.2229067854687909</v>
      </c>
      <c r="U71" s="53">
        <f t="shared" si="5"/>
        <v>-2.3018873610836841</v>
      </c>
      <c r="W71" s="53">
        <f t="shared" si="6"/>
        <v>0.69465837045899714</v>
      </c>
      <c r="X71" s="53">
        <f t="shared" si="7"/>
        <v>-0.71933980033865119</v>
      </c>
      <c r="AC71" s="20"/>
    </row>
    <row r="72" spans="1:30" x14ac:dyDescent="0.2">
      <c r="A72" s="132" t="s">
        <v>66</v>
      </c>
      <c r="B72" s="165">
        <v>49</v>
      </c>
      <c r="C72" s="42">
        <v>45268</v>
      </c>
      <c r="E72" s="50">
        <v>8.4</v>
      </c>
      <c r="F72" s="50">
        <v>2.2000000000000002</v>
      </c>
      <c r="G72" s="50">
        <v>5.8</v>
      </c>
      <c r="H72" s="50">
        <v>2.1</v>
      </c>
      <c r="I72" s="45">
        <v>191</v>
      </c>
      <c r="J72" s="43">
        <v>3.8</v>
      </c>
      <c r="K72" s="43">
        <v>0</v>
      </c>
      <c r="L72" s="50">
        <v>1.9</v>
      </c>
      <c r="O72">
        <v>13</v>
      </c>
      <c r="P72">
        <v>0</v>
      </c>
      <c r="Q72">
        <v>-100</v>
      </c>
      <c r="R72" s="154">
        <f>AVERAGE(G66:G72)</f>
        <v>2.0428571428571431</v>
      </c>
      <c r="T72" s="53">
        <f t="shared" si="4"/>
        <v>-0.72507418243086985</v>
      </c>
      <c r="U72" s="53">
        <f t="shared" si="5"/>
        <v>-3.7301832971011231</v>
      </c>
      <c r="W72" s="53">
        <f t="shared" si="6"/>
        <v>-0.19080899537654472</v>
      </c>
      <c r="X72" s="53">
        <f t="shared" si="7"/>
        <v>-0.98162718344766398</v>
      </c>
      <c r="AC72" s="20"/>
      <c r="AD72" s="154"/>
    </row>
    <row r="73" spans="1:30" x14ac:dyDescent="0.2">
      <c r="A73" s="132" t="s">
        <v>67</v>
      </c>
      <c r="B73" s="165">
        <v>49</v>
      </c>
      <c r="C73" s="42">
        <v>45269</v>
      </c>
      <c r="E73" s="50">
        <v>11.3</v>
      </c>
      <c r="F73" s="50">
        <v>6.1</v>
      </c>
      <c r="G73" s="50">
        <v>8.1</v>
      </c>
      <c r="H73" s="50">
        <v>5.2</v>
      </c>
      <c r="I73" s="45">
        <v>192</v>
      </c>
      <c r="J73" s="43">
        <v>6.1</v>
      </c>
      <c r="K73" s="43">
        <v>0</v>
      </c>
      <c r="L73" s="50">
        <v>7.1</v>
      </c>
      <c r="O73">
        <v>13</v>
      </c>
      <c r="P73">
        <v>0</v>
      </c>
      <c r="Q73">
        <v>-100</v>
      </c>
      <c r="R73" s="154"/>
      <c r="T73" s="53">
        <f t="shared" si="4"/>
        <v>-1.2682613139883303</v>
      </c>
      <c r="U73" s="53">
        <f t="shared" si="5"/>
        <v>-5.966700364476214</v>
      </c>
      <c r="W73" s="53">
        <f t="shared" si="6"/>
        <v>-0.20791169081775907</v>
      </c>
      <c r="X73" s="53">
        <f t="shared" si="7"/>
        <v>-0.97814760073380569</v>
      </c>
      <c r="AC73" s="20"/>
    </row>
    <row r="74" spans="1:30" x14ac:dyDescent="0.2">
      <c r="A74" s="132" t="s">
        <v>68</v>
      </c>
      <c r="B74" s="165">
        <v>49</v>
      </c>
      <c r="C74" s="42">
        <v>45270</v>
      </c>
      <c r="E74" s="50">
        <v>11.4</v>
      </c>
      <c r="F74" s="50">
        <v>8.1999999999999993</v>
      </c>
      <c r="G74" s="50">
        <v>9.9</v>
      </c>
      <c r="H74" s="50">
        <v>8</v>
      </c>
      <c r="I74" s="45">
        <v>231</v>
      </c>
      <c r="J74" s="43">
        <v>8.3000000000000007</v>
      </c>
      <c r="K74" s="43">
        <v>2.5</v>
      </c>
      <c r="L74" s="50">
        <v>2.8</v>
      </c>
      <c r="O74">
        <v>13</v>
      </c>
      <c r="P74">
        <v>0</v>
      </c>
      <c r="Q74">
        <v>-100</v>
      </c>
      <c r="T74" s="53">
        <f t="shared" si="4"/>
        <v>-6.4503114800928607</v>
      </c>
      <c r="U74" s="53">
        <f t="shared" si="5"/>
        <v>-5.2233592457136488</v>
      </c>
      <c r="W74" s="53">
        <f t="shared" si="6"/>
        <v>-0.77714596145697112</v>
      </c>
      <c r="X74" s="53">
        <f t="shared" si="7"/>
        <v>-0.62932039104983717</v>
      </c>
      <c r="AC74" s="20"/>
    </row>
    <row r="75" spans="1:30" x14ac:dyDescent="0.2">
      <c r="A75" s="132" t="s">
        <v>62</v>
      </c>
      <c r="B75" s="132">
        <v>50</v>
      </c>
      <c r="C75" s="42">
        <v>45271</v>
      </c>
      <c r="E75" s="50">
        <v>10.8</v>
      </c>
      <c r="F75" s="50">
        <v>7.6</v>
      </c>
      <c r="G75" s="50">
        <v>9.5</v>
      </c>
      <c r="H75" s="50">
        <v>7</v>
      </c>
      <c r="I75" s="45">
        <v>237</v>
      </c>
      <c r="J75" s="43">
        <v>6.3</v>
      </c>
      <c r="K75" s="43">
        <v>0.5</v>
      </c>
      <c r="L75" s="50">
        <v>4.0999999999999996</v>
      </c>
      <c r="O75">
        <v>13</v>
      </c>
      <c r="P75">
        <v>0</v>
      </c>
      <c r="Q75">
        <v>-100</v>
      </c>
      <c r="T75" s="53">
        <f t="shared" si="4"/>
        <v>-5.2836245780561715</v>
      </c>
      <c r="U75" s="53">
        <f t="shared" si="5"/>
        <v>-3.4312259205946698</v>
      </c>
      <c r="W75" s="53">
        <f t="shared" si="6"/>
        <v>-0.83867056794542405</v>
      </c>
      <c r="X75" s="53">
        <f t="shared" si="7"/>
        <v>-0.54463903501502697</v>
      </c>
      <c r="AC75" s="20"/>
    </row>
    <row r="76" spans="1:30" x14ac:dyDescent="0.2">
      <c r="A76" s="132" t="s">
        <v>63</v>
      </c>
      <c r="B76" s="165">
        <v>50</v>
      </c>
      <c r="C76" s="42">
        <v>45272</v>
      </c>
      <c r="E76" s="50">
        <v>11.4</v>
      </c>
      <c r="F76" s="50">
        <v>4.3</v>
      </c>
      <c r="G76" s="50">
        <v>8.6</v>
      </c>
      <c r="H76" s="50">
        <v>1.7</v>
      </c>
      <c r="I76" s="45">
        <v>176</v>
      </c>
      <c r="J76" s="43">
        <v>3.1</v>
      </c>
      <c r="K76" s="43">
        <v>3.1</v>
      </c>
      <c r="L76" s="50">
        <v>3.1</v>
      </c>
      <c r="O76">
        <v>13</v>
      </c>
      <c r="P76">
        <v>0</v>
      </c>
      <c r="Q76">
        <v>-100</v>
      </c>
      <c r="T76" s="53">
        <f t="shared" si="4"/>
        <v>0.21624506860678913</v>
      </c>
      <c r="U76" s="53">
        <f t="shared" si="5"/>
        <v>-3.0924485558054551</v>
      </c>
      <c r="W76" s="53">
        <f t="shared" si="6"/>
        <v>6.9756473744125524E-2</v>
      </c>
      <c r="X76" s="53">
        <f t="shared" si="7"/>
        <v>-0.9975640502598242</v>
      </c>
      <c r="AC76" s="20"/>
    </row>
    <row r="77" spans="1:30" x14ac:dyDescent="0.2">
      <c r="A77" s="132" t="s">
        <v>64</v>
      </c>
      <c r="B77" s="165">
        <v>50</v>
      </c>
      <c r="C77" s="42">
        <v>45273</v>
      </c>
      <c r="E77" s="50">
        <v>9.1</v>
      </c>
      <c r="F77" s="50">
        <v>6.9</v>
      </c>
      <c r="G77" s="50">
        <v>8.3000000000000007</v>
      </c>
      <c r="H77" s="50">
        <v>6.3</v>
      </c>
      <c r="I77" s="45">
        <v>188</v>
      </c>
      <c r="J77" s="43">
        <v>2.4</v>
      </c>
      <c r="K77" s="43">
        <v>0.4</v>
      </c>
      <c r="L77" s="50">
        <v>3.4</v>
      </c>
      <c r="O77">
        <v>13</v>
      </c>
      <c r="P77">
        <v>0</v>
      </c>
      <c r="Q77">
        <v>-100</v>
      </c>
      <c r="T77" s="53">
        <f t="shared" si="4"/>
        <v>-0.33401544230415725</v>
      </c>
      <c r="U77" s="53">
        <f t="shared" si="5"/>
        <v>-2.3766433649797687</v>
      </c>
      <c r="W77" s="53">
        <f t="shared" si="6"/>
        <v>-0.13917310096006552</v>
      </c>
      <c r="X77" s="53">
        <f t="shared" si="7"/>
        <v>-0.99026806874157025</v>
      </c>
      <c r="AC77" s="20"/>
    </row>
    <row r="78" spans="1:30" x14ac:dyDescent="0.2">
      <c r="A78" s="132" t="s">
        <v>65</v>
      </c>
      <c r="B78" s="165">
        <v>50</v>
      </c>
      <c r="C78" s="42">
        <v>45274</v>
      </c>
      <c r="E78" s="50">
        <v>7.7</v>
      </c>
      <c r="F78" s="50">
        <v>4.7</v>
      </c>
      <c r="G78" s="50">
        <v>5.4</v>
      </c>
      <c r="H78" s="50">
        <v>4.3</v>
      </c>
      <c r="I78" s="45">
        <v>299</v>
      </c>
      <c r="J78" s="43">
        <v>2.9</v>
      </c>
      <c r="K78" s="43">
        <v>1.2</v>
      </c>
      <c r="L78" s="50">
        <v>0</v>
      </c>
      <c r="O78">
        <v>13</v>
      </c>
      <c r="P78">
        <v>0</v>
      </c>
      <c r="Q78">
        <v>-100</v>
      </c>
      <c r="T78" s="53">
        <f t="shared" si="4"/>
        <v>-2.5363971507042486</v>
      </c>
      <c r="U78" s="53">
        <f t="shared" si="5"/>
        <v>1.4059478987143759</v>
      </c>
      <c r="W78" s="53">
        <f t="shared" si="6"/>
        <v>-0.87461970713939607</v>
      </c>
      <c r="X78" s="53">
        <f t="shared" si="7"/>
        <v>0.4848096202463365</v>
      </c>
      <c r="AC78" s="20"/>
    </row>
    <row r="79" spans="1:30" x14ac:dyDescent="0.2">
      <c r="A79" s="132" t="s">
        <v>66</v>
      </c>
      <c r="B79" s="165">
        <v>50</v>
      </c>
      <c r="C79" s="42">
        <v>45275</v>
      </c>
      <c r="E79" s="50">
        <v>9.4</v>
      </c>
      <c r="F79" s="50">
        <v>5.9</v>
      </c>
      <c r="G79" s="50">
        <v>7.5</v>
      </c>
      <c r="H79" s="50">
        <v>5.9</v>
      </c>
      <c r="I79" s="45">
        <v>229</v>
      </c>
      <c r="J79" s="43">
        <v>2.8</v>
      </c>
      <c r="K79" s="43">
        <v>0</v>
      </c>
      <c r="L79" s="50">
        <v>0</v>
      </c>
      <c r="O79">
        <v>13</v>
      </c>
      <c r="P79">
        <v>0</v>
      </c>
      <c r="Q79">
        <v>-100</v>
      </c>
      <c r="R79" s="154">
        <f>AVERAGE(G73:G79)</f>
        <v>8.1857142857142868</v>
      </c>
      <c r="T79" s="53">
        <f t="shared" si="4"/>
        <v>-2.1131868246237606</v>
      </c>
      <c r="U79" s="53">
        <f t="shared" si="5"/>
        <v>-1.8369652811734212</v>
      </c>
      <c r="W79" s="53">
        <f t="shared" si="6"/>
        <v>-0.75470958022277168</v>
      </c>
      <c r="X79" s="53">
        <f t="shared" si="7"/>
        <v>-0.65605902899050761</v>
      </c>
      <c r="AC79" s="20"/>
      <c r="AD79" s="154"/>
    </row>
    <row r="80" spans="1:30" x14ac:dyDescent="0.2">
      <c r="A80" s="132" t="s">
        <v>67</v>
      </c>
      <c r="B80" s="165">
        <v>50</v>
      </c>
      <c r="C80" s="42">
        <v>45276</v>
      </c>
      <c r="E80" s="50">
        <v>9.1999999999999993</v>
      </c>
      <c r="F80" s="50">
        <v>5.0999999999999996</v>
      </c>
      <c r="G80" s="50">
        <v>8</v>
      </c>
      <c r="H80" s="50">
        <v>4.3</v>
      </c>
      <c r="I80" s="45">
        <v>217</v>
      </c>
      <c r="J80" s="43">
        <v>4.7</v>
      </c>
      <c r="K80" s="43">
        <v>0.2</v>
      </c>
      <c r="L80" s="50">
        <v>0.2</v>
      </c>
      <c r="O80">
        <v>13</v>
      </c>
      <c r="P80">
        <v>0</v>
      </c>
      <c r="Q80">
        <v>-100</v>
      </c>
      <c r="R80" s="154"/>
      <c r="T80" s="53">
        <f t="shared" si="4"/>
        <v>-2.828530608814626</v>
      </c>
      <c r="U80" s="53">
        <f t="shared" si="5"/>
        <v>-3.7535868972222777</v>
      </c>
      <c r="W80" s="53">
        <f t="shared" si="6"/>
        <v>-0.60181502315204805</v>
      </c>
      <c r="X80" s="53">
        <f t="shared" si="7"/>
        <v>-0.79863551004729305</v>
      </c>
      <c r="AC80" s="20"/>
    </row>
    <row r="81" spans="1:30" x14ac:dyDescent="0.2">
      <c r="A81" s="132" t="s">
        <v>68</v>
      </c>
      <c r="B81" s="165">
        <v>50</v>
      </c>
      <c r="C81" s="42">
        <v>45277</v>
      </c>
      <c r="E81" s="50">
        <v>9.5</v>
      </c>
      <c r="F81" s="50">
        <v>3.7</v>
      </c>
      <c r="G81" s="50">
        <v>7.3</v>
      </c>
      <c r="H81" s="50">
        <v>2.6</v>
      </c>
      <c r="I81" s="45">
        <v>215</v>
      </c>
      <c r="J81" s="43">
        <v>4.5999999999999996</v>
      </c>
      <c r="K81" s="43">
        <v>3.8</v>
      </c>
      <c r="L81" s="50">
        <v>0.3</v>
      </c>
      <c r="O81">
        <v>13</v>
      </c>
      <c r="P81">
        <v>0</v>
      </c>
      <c r="Q81">
        <v>-100</v>
      </c>
      <c r="T81" s="53">
        <f t="shared" si="4"/>
        <v>-2.6384516072148108</v>
      </c>
      <c r="U81" s="53">
        <f t="shared" si="5"/>
        <v>-3.7680994037293631</v>
      </c>
      <c r="W81" s="53">
        <f t="shared" si="6"/>
        <v>-0.57357643635104583</v>
      </c>
      <c r="X81" s="53">
        <f t="shared" si="7"/>
        <v>-0.81915204428899202</v>
      </c>
      <c r="AC81" s="20"/>
    </row>
    <row r="82" spans="1:30" x14ac:dyDescent="0.2">
      <c r="A82" s="132" t="s">
        <v>62</v>
      </c>
      <c r="B82" s="132">
        <v>51</v>
      </c>
      <c r="C82" s="42">
        <v>45278</v>
      </c>
      <c r="E82" s="50">
        <v>6.2</v>
      </c>
      <c r="F82" s="50">
        <v>3.8</v>
      </c>
      <c r="G82" s="50">
        <v>5.0999999999999996</v>
      </c>
      <c r="H82" s="50">
        <v>2.7</v>
      </c>
      <c r="I82" s="45">
        <v>200</v>
      </c>
      <c r="J82" s="43">
        <v>5.6</v>
      </c>
      <c r="K82" s="43">
        <v>0.2</v>
      </c>
      <c r="L82" s="50">
        <v>0</v>
      </c>
      <c r="O82">
        <v>13</v>
      </c>
      <c r="P82">
        <v>0</v>
      </c>
      <c r="Q82">
        <v>-100</v>
      </c>
      <c r="T82" s="53">
        <f t="shared" si="4"/>
        <v>-1.9153128026237443</v>
      </c>
      <c r="U82" s="53">
        <f t="shared" si="5"/>
        <v>-5.2622786764010865</v>
      </c>
      <c r="W82" s="53">
        <f t="shared" si="6"/>
        <v>-0.34202014332566866</v>
      </c>
      <c r="X82" s="53">
        <f t="shared" si="7"/>
        <v>-0.93969262078590843</v>
      </c>
      <c r="AC82" s="20"/>
    </row>
    <row r="83" spans="1:30" x14ac:dyDescent="0.2">
      <c r="A83" s="132" t="s">
        <v>63</v>
      </c>
      <c r="B83" s="165">
        <v>51</v>
      </c>
      <c r="C83" s="42">
        <v>45279</v>
      </c>
      <c r="E83" s="50">
        <v>8.3000000000000007</v>
      </c>
      <c r="F83" s="50">
        <v>5.2</v>
      </c>
      <c r="G83" s="50">
        <v>7.1</v>
      </c>
      <c r="H83" s="50">
        <v>5</v>
      </c>
      <c r="I83" s="45">
        <v>220</v>
      </c>
      <c r="J83" s="43">
        <v>6</v>
      </c>
      <c r="K83" s="43">
        <v>0</v>
      </c>
      <c r="L83" s="50">
        <v>13</v>
      </c>
      <c r="O83">
        <v>13</v>
      </c>
      <c r="P83">
        <v>0</v>
      </c>
      <c r="Q83">
        <v>-100</v>
      </c>
      <c r="T83" s="53">
        <f t="shared" si="4"/>
        <v>-3.8567256581192355</v>
      </c>
      <c r="U83" s="53">
        <f t="shared" si="5"/>
        <v>-4.5962666587138683</v>
      </c>
      <c r="W83" s="53">
        <f t="shared" si="6"/>
        <v>-0.64278760968653925</v>
      </c>
      <c r="X83" s="53">
        <f t="shared" si="7"/>
        <v>-0.76604444311897801</v>
      </c>
      <c r="AC83" s="20"/>
    </row>
    <row r="84" spans="1:30" x14ac:dyDescent="0.2">
      <c r="A84" s="132" t="s">
        <v>64</v>
      </c>
      <c r="B84" s="165">
        <v>51</v>
      </c>
      <c r="C84" s="42">
        <v>45280</v>
      </c>
      <c r="E84" s="50">
        <v>9</v>
      </c>
      <c r="F84" s="50">
        <v>5.0999999999999996</v>
      </c>
      <c r="G84" s="50">
        <v>7.2</v>
      </c>
      <c r="H84" s="50">
        <v>4.0999999999999996</v>
      </c>
      <c r="I84" s="45">
        <v>233</v>
      </c>
      <c r="J84" s="43">
        <v>6.2</v>
      </c>
      <c r="K84" s="43">
        <v>0.8</v>
      </c>
      <c r="L84" s="50">
        <v>2</v>
      </c>
      <c r="O84">
        <v>13</v>
      </c>
      <c r="P84">
        <v>0</v>
      </c>
      <c r="Q84">
        <v>-100</v>
      </c>
      <c r="T84" s="53">
        <f t="shared" si="4"/>
        <v>-4.9515401622932158</v>
      </c>
      <c r="U84" s="53">
        <f t="shared" si="5"/>
        <v>-3.7312531435426992</v>
      </c>
      <c r="W84" s="53">
        <f t="shared" si="6"/>
        <v>-0.79863551004729283</v>
      </c>
      <c r="X84" s="53">
        <f t="shared" si="7"/>
        <v>-0.60181502315204827</v>
      </c>
      <c r="AC84" s="20"/>
    </row>
    <row r="85" spans="1:30" x14ac:dyDescent="0.2">
      <c r="A85" s="132" t="s">
        <v>65</v>
      </c>
      <c r="B85" s="165">
        <v>51</v>
      </c>
      <c r="C85" s="42">
        <v>45281</v>
      </c>
      <c r="E85" s="50">
        <v>12</v>
      </c>
      <c r="F85" s="50">
        <v>5.2</v>
      </c>
      <c r="G85" s="50">
        <v>9.4</v>
      </c>
      <c r="H85" s="50">
        <v>4.5</v>
      </c>
      <c r="I85" s="45">
        <v>263</v>
      </c>
      <c r="J85" s="43">
        <v>8</v>
      </c>
      <c r="K85" s="43">
        <v>0.4</v>
      </c>
      <c r="L85" s="50">
        <v>22.3</v>
      </c>
      <c r="O85">
        <v>13</v>
      </c>
      <c r="P85">
        <v>0</v>
      </c>
      <c r="Q85">
        <v>-100</v>
      </c>
      <c r="T85" s="53">
        <f t="shared" si="4"/>
        <v>-7.9403692131305768</v>
      </c>
      <c r="U85" s="53">
        <f t="shared" si="5"/>
        <v>-0.97495474724117737</v>
      </c>
      <c r="W85" s="53">
        <f t="shared" si="6"/>
        <v>-0.99254615164132209</v>
      </c>
      <c r="X85" s="53">
        <f t="shared" si="7"/>
        <v>-0.12186934340514717</v>
      </c>
      <c r="AC85" s="20"/>
    </row>
    <row r="86" spans="1:30" x14ac:dyDescent="0.2">
      <c r="A86" s="132" t="s">
        <v>66</v>
      </c>
      <c r="B86" s="165">
        <v>51</v>
      </c>
      <c r="C86" s="42">
        <v>45282</v>
      </c>
      <c r="E86" s="50">
        <v>11.1</v>
      </c>
      <c r="F86" s="50">
        <v>6.3</v>
      </c>
      <c r="G86" s="50">
        <v>9.5</v>
      </c>
      <c r="H86" s="50">
        <v>5.5</v>
      </c>
      <c r="I86" s="45">
        <v>278</v>
      </c>
      <c r="J86" s="43">
        <v>7.7</v>
      </c>
      <c r="K86" s="43">
        <v>0</v>
      </c>
      <c r="L86" s="50">
        <v>6.8</v>
      </c>
      <c r="O86">
        <v>13</v>
      </c>
      <c r="P86">
        <v>0</v>
      </c>
      <c r="Q86">
        <v>-100</v>
      </c>
      <c r="R86" s="154">
        <f>AVERAGE(G80:G86)</f>
        <v>7.6571428571428575</v>
      </c>
      <c r="T86" s="53">
        <f t="shared" si="4"/>
        <v>-7.6250641293100916</v>
      </c>
      <c r="U86" s="53">
        <f t="shared" si="5"/>
        <v>1.0716328773925041</v>
      </c>
      <c r="W86" s="53">
        <f t="shared" si="6"/>
        <v>-0.99026806874157036</v>
      </c>
      <c r="X86" s="53">
        <f t="shared" si="7"/>
        <v>0.13917310096006547</v>
      </c>
      <c r="AC86" s="20"/>
      <c r="AD86" s="154"/>
    </row>
    <row r="87" spans="1:30" x14ac:dyDescent="0.2">
      <c r="A87" s="132" t="s">
        <v>67</v>
      </c>
      <c r="B87" s="165">
        <v>51</v>
      </c>
      <c r="C87" s="42">
        <v>45283</v>
      </c>
      <c r="E87" s="50">
        <v>11.4</v>
      </c>
      <c r="F87" s="50">
        <v>7.1</v>
      </c>
      <c r="G87" s="50">
        <v>10.3</v>
      </c>
      <c r="H87" s="50">
        <v>6.9</v>
      </c>
      <c r="I87" s="45">
        <v>253</v>
      </c>
      <c r="J87" s="43">
        <v>8.3000000000000007</v>
      </c>
      <c r="K87" s="43">
        <v>0</v>
      </c>
      <c r="L87" s="50">
        <v>0.3</v>
      </c>
      <c r="O87">
        <v>13</v>
      </c>
      <c r="P87">
        <v>0</v>
      </c>
      <c r="Q87">
        <v>-100</v>
      </c>
      <c r="R87" s="154"/>
      <c r="T87" s="53">
        <f t="shared" si="4"/>
        <v>-7.9373294744931941</v>
      </c>
      <c r="U87" s="53">
        <f t="shared" si="5"/>
        <v>-2.4266851491987182</v>
      </c>
      <c r="W87" s="53">
        <f t="shared" si="6"/>
        <v>-0.95630475596303532</v>
      </c>
      <c r="X87" s="53">
        <f t="shared" si="7"/>
        <v>-0.2923717047227371</v>
      </c>
      <c r="AC87" s="20"/>
    </row>
    <row r="88" spans="1:30" x14ac:dyDescent="0.2">
      <c r="A88" s="132" t="s">
        <v>68</v>
      </c>
      <c r="B88" s="165">
        <v>51</v>
      </c>
      <c r="C88" s="42">
        <v>45284</v>
      </c>
      <c r="E88" s="50">
        <v>13.1</v>
      </c>
      <c r="F88" s="50">
        <v>9.6999999999999993</v>
      </c>
      <c r="G88" s="50">
        <v>11.4</v>
      </c>
      <c r="H88" s="50">
        <v>9.5</v>
      </c>
      <c r="I88" s="45">
        <v>231</v>
      </c>
      <c r="J88" s="43">
        <v>9</v>
      </c>
      <c r="K88" s="43">
        <v>0</v>
      </c>
      <c r="L88" s="50">
        <v>16.5</v>
      </c>
      <c r="O88">
        <v>13</v>
      </c>
      <c r="P88">
        <v>0</v>
      </c>
      <c r="Q88">
        <v>-100</v>
      </c>
      <c r="T88" s="53">
        <f t="shared" si="4"/>
        <v>-6.9943136531127399</v>
      </c>
      <c r="U88" s="53">
        <f t="shared" si="5"/>
        <v>-5.6638835194485342</v>
      </c>
      <c r="W88" s="53">
        <f t="shared" si="6"/>
        <v>-0.77714596145697112</v>
      </c>
      <c r="X88" s="53">
        <f t="shared" si="7"/>
        <v>-0.62932039104983717</v>
      </c>
      <c r="AC88" s="20"/>
    </row>
    <row r="89" spans="1:30" x14ac:dyDescent="0.2">
      <c r="A89" s="132" t="s">
        <v>62</v>
      </c>
      <c r="B89" s="132">
        <v>52</v>
      </c>
      <c r="C89" s="42">
        <v>45285</v>
      </c>
      <c r="E89" s="50">
        <v>12.4</v>
      </c>
      <c r="F89" s="50">
        <v>10.199999999999999</v>
      </c>
      <c r="G89" s="50">
        <v>11.5</v>
      </c>
      <c r="H89" s="50">
        <v>10.3</v>
      </c>
      <c r="I89" s="45">
        <v>235</v>
      </c>
      <c r="J89" s="43">
        <v>7.1</v>
      </c>
      <c r="K89" s="43">
        <v>0</v>
      </c>
      <c r="L89" s="50">
        <v>25.1</v>
      </c>
      <c r="O89">
        <v>13</v>
      </c>
      <c r="P89">
        <v>0</v>
      </c>
      <c r="Q89">
        <v>-100</v>
      </c>
      <c r="T89" s="53">
        <f t="shared" si="4"/>
        <v>-5.8159795144518398</v>
      </c>
      <c r="U89" s="53">
        <f t="shared" si="5"/>
        <v>-4.072392698092429</v>
      </c>
      <c r="W89" s="53">
        <f t="shared" si="6"/>
        <v>-0.81915204428899158</v>
      </c>
      <c r="X89" s="53">
        <f t="shared" si="7"/>
        <v>-0.57357643635104638</v>
      </c>
      <c r="AC89" s="20"/>
    </row>
    <row r="90" spans="1:30" x14ac:dyDescent="0.2">
      <c r="A90" s="132" t="s">
        <v>63</v>
      </c>
      <c r="B90" s="165">
        <v>52</v>
      </c>
      <c r="C90" s="42">
        <v>45286</v>
      </c>
      <c r="E90" s="50">
        <v>11</v>
      </c>
      <c r="F90" s="50">
        <v>3.3</v>
      </c>
      <c r="G90" s="50">
        <v>8.3000000000000007</v>
      </c>
      <c r="H90" s="50">
        <v>0.7</v>
      </c>
      <c r="I90" s="45">
        <v>246</v>
      </c>
      <c r="J90" s="43">
        <v>4.7</v>
      </c>
      <c r="K90" s="43">
        <v>2</v>
      </c>
      <c r="L90" s="50">
        <v>2.1</v>
      </c>
      <c r="O90">
        <v>13</v>
      </c>
      <c r="P90">
        <v>0</v>
      </c>
      <c r="Q90">
        <v>-100</v>
      </c>
      <c r="T90" s="53">
        <f t="shared" si="4"/>
        <v>-4.2936636509202248</v>
      </c>
      <c r="U90" s="53">
        <f t="shared" si="5"/>
        <v>-1.9116622224562605</v>
      </c>
      <c r="W90" s="53">
        <f t="shared" si="6"/>
        <v>-0.91354545764260098</v>
      </c>
      <c r="X90" s="53">
        <f t="shared" si="7"/>
        <v>-0.4067366430758001</v>
      </c>
      <c r="AC90" s="20"/>
    </row>
    <row r="91" spans="1:30" x14ac:dyDescent="0.2">
      <c r="A91" s="132" t="s">
        <v>64</v>
      </c>
      <c r="B91" s="165">
        <v>52</v>
      </c>
      <c r="C91" s="42">
        <v>45287</v>
      </c>
      <c r="E91" s="50">
        <v>10.8</v>
      </c>
      <c r="F91" s="50">
        <v>2.9</v>
      </c>
      <c r="G91" s="50">
        <v>8</v>
      </c>
      <c r="H91" s="50">
        <v>0.7</v>
      </c>
      <c r="I91" s="45">
        <v>182</v>
      </c>
      <c r="J91" s="43">
        <v>5</v>
      </c>
      <c r="K91" s="43">
        <v>0</v>
      </c>
      <c r="L91" s="50">
        <v>3.7</v>
      </c>
      <c r="O91">
        <v>13</v>
      </c>
      <c r="P91">
        <v>0</v>
      </c>
      <c r="Q91">
        <v>-100</v>
      </c>
      <c r="T91" s="53">
        <f t="shared" si="4"/>
        <v>-0.17449748351250449</v>
      </c>
      <c r="U91" s="53">
        <f t="shared" si="5"/>
        <v>-4.9969541350954785</v>
      </c>
      <c r="W91" s="53">
        <f t="shared" si="6"/>
        <v>-3.48994967025009E-2</v>
      </c>
      <c r="X91" s="53">
        <f t="shared" si="7"/>
        <v>-0.99939082701909576</v>
      </c>
      <c r="AC91" s="20"/>
    </row>
    <row r="92" spans="1:30" x14ac:dyDescent="0.2">
      <c r="A92" s="132" t="s">
        <v>65</v>
      </c>
      <c r="B92" s="165">
        <v>52</v>
      </c>
      <c r="C92" s="42">
        <v>45288</v>
      </c>
      <c r="E92" s="50">
        <v>11.5</v>
      </c>
      <c r="F92" s="50">
        <v>10</v>
      </c>
      <c r="G92" s="50">
        <v>10.9</v>
      </c>
      <c r="H92" s="50">
        <v>9.4</v>
      </c>
      <c r="I92" s="45">
        <v>217</v>
      </c>
      <c r="J92" s="43">
        <v>9.3000000000000007</v>
      </c>
      <c r="K92" s="43">
        <v>1.4</v>
      </c>
      <c r="L92" s="50">
        <v>0</v>
      </c>
      <c r="O92">
        <v>13</v>
      </c>
      <c r="P92">
        <v>0</v>
      </c>
      <c r="Q92">
        <v>-100</v>
      </c>
      <c r="T92" s="53">
        <f t="shared" si="4"/>
        <v>-5.5968797153140475</v>
      </c>
      <c r="U92" s="53">
        <f t="shared" si="5"/>
        <v>-7.4273102434398259</v>
      </c>
      <c r="W92" s="53">
        <f t="shared" si="6"/>
        <v>-0.60181502315204805</v>
      </c>
      <c r="X92" s="53">
        <f t="shared" si="7"/>
        <v>-0.79863551004729305</v>
      </c>
      <c r="AC92" s="20"/>
    </row>
    <row r="93" spans="1:30" x14ac:dyDescent="0.2">
      <c r="A93" s="132" t="s">
        <v>66</v>
      </c>
      <c r="B93" s="165">
        <v>52</v>
      </c>
      <c r="C93" s="42">
        <v>45289</v>
      </c>
      <c r="E93" s="50">
        <v>11.4</v>
      </c>
      <c r="F93" s="50">
        <v>7.2</v>
      </c>
      <c r="G93" s="50">
        <v>9.9</v>
      </c>
      <c r="H93" s="50">
        <v>6.6</v>
      </c>
      <c r="I93" s="45">
        <v>227</v>
      </c>
      <c r="J93" s="43">
        <v>8.3000000000000007</v>
      </c>
      <c r="K93" s="43">
        <v>0.7</v>
      </c>
      <c r="L93" s="50">
        <v>15.3</v>
      </c>
      <c r="O93">
        <v>13</v>
      </c>
      <c r="P93">
        <v>0</v>
      </c>
      <c r="Q93">
        <v>-100</v>
      </c>
      <c r="R93" s="154">
        <f t="shared" ref="R93" si="8">AVERAGE(G87:G93)</f>
        <v>10.042857142857143</v>
      </c>
      <c r="T93" s="53">
        <f t="shared" si="4"/>
        <v>-6.0702357234391124</v>
      </c>
      <c r="U93" s="53">
        <f t="shared" si="5"/>
        <v>-5.660586388518742</v>
      </c>
      <c r="W93" s="53">
        <f t="shared" si="6"/>
        <v>-0.73135370161917013</v>
      </c>
      <c r="X93" s="53">
        <f t="shared" si="7"/>
        <v>-0.68199836006249892</v>
      </c>
      <c r="AC93" s="20"/>
      <c r="AD93" s="154"/>
    </row>
    <row r="94" spans="1:30" x14ac:dyDescent="0.2">
      <c r="A94" s="132" t="s">
        <v>67</v>
      </c>
      <c r="B94" s="165">
        <v>52</v>
      </c>
      <c r="C94" s="42">
        <v>45290</v>
      </c>
      <c r="E94" s="50">
        <v>10.3</v>
      </c>
      <c r="F94" s="50">
        <v>6.1</v>
      </c>
      <c r="G94" s="50">
        <v>8.6999999999999993</v>
      </c>
      <c r="H94" s="50">
        <v>5.5</v>
      </c>
      <c r="I94" s="45">
        <v>206</v>
      </c>
      <c r="J94" s="43">
        <v>5.6</v>
      </c>
      <c r="K94" s="43">
        <v>2.4</v>
      </c>
      <c r="L94" s="50">
        <v>0.1</v>
      </c>
      <c r="O94">
        <v>13</v>
      </c>
      <c r="P94">
        <v>0</v>
      </c>
      <c r="Q94">
        <v>-100</v>
      </c>
      <c r="R94" s="154"/>
      <c r="T94" s="53">
        <f t="shared" si="4"/>
        <v>-2.4548784220188313</v>
      </c>
      <c r="U94" s="53">
        <f t="shared" si="5"/>
        <v>-5.0332466592753358</v>
      </c>
      <c r="W94" s="53">
        <f t="shared" si="6"/>
        <v>-0.43837114678907707</v>
      </c>
      <c r="X94" s="53">
        <f t="shared" si="7"/>
        <v>-0.89879404629916715</v>
      </c>
      <c r="AC94" s="20"/>
    </row>
    <row r="95" spans="1:30" x14ac:dyDescent="0.2">
      <c r="A95" s="132" t="s">
        <v>68</v>
      </c>
      <c r="B95" s="165">
        <v>52</v>
      </c>
      <c r="C95" s="42">
        <v>45291</v>
      </c>
      <c r="E95" s="50">
        <v>11</v>
      </c>
      <c r="F95" s="50">
        <v>8</v>
      </c>
      <c r="G95" s="50">
        <v>9.3000000000000007</v>
      </c>
      <c r="H95" s="50">
        <v>7.3</v>
      </c>
      <c r="I95" s="45">
        <v>191</v>
      </c>
      <c r="J95" s="43">
        <v>7.4</v>
      </c>
      <c r="K95" s="43">
        <v>1.5</v>
      </c>
      <c r="L95" s="50">
        <v>1.3</v>
      </c>
      <c r="O95">
        <v>13</v>
      </c>
      <c r="P95">
        <v>0</v>
      </c>
      <c r="Q95">
        <v>-100</v>
      </c>
      <c r="T95" s="53">
        <f t="shared" si="4"/>
        <v>-1.411986565786431</v>
      </c>
      <c r="U95" s="53">
        <f t="shared" si="5"/>
        <v>-7.2640411575127137</v>
      </c>
      <c r="W95" s="53">
        <f t="shared" si="6"/>
        <v>-0.19080899537654472</v>
      </c>
      <c r="X95" s="53">
        <f t="shared" si="7"/>
        <v>-0.98162718344766398</v>
      </c>
      <c r="AC95" s="20"/>
    </row>
    <row r="96" spans="1:30" x14ac:dyDescent="0.2">
      <c r="A96" s="163" t="s">
        <v>62</v>
      </c>
      <c r="B96" s="163">
        <v>1</v>
      </c>
      <c r="C96" s="42">
        <v>45292</v>
      </c>
      <c r="E96" s="50">
        <v>9</v>
      </c>
      <c r="F96" s="50">
        <v>6.3</v>
      </c>
      <c r="G96" s="50">
        <v>7.2</v>
      </c>
      <c r="H96" s="50">
        <v>5.6</v>
      </c>
      <c r="I96" s="44">
        <v>210</v>
      </c>
      <c r="J96" s="43">
        <v>7.6</v>
      </c>
      <c r="K96" s="43">
        <v>1.7</v>
      </c>
      <c r="L96" s="50">
        <v>2.8</v>
      </c>
      <c r="M96" s="41"/>
      <c r="O96">
        <v>13</v>
      </c>
      <c r="P96">
        <v>0</v>
      </c>
      <c r="Q96">
        <v>-100</v>
      </c>
      <c r="S96" s="49"/>
      <c r="T96" s="53">
        <f>J96*SIN(I96*PI()/180)</f>
        <v>-3.8000000000000007</v>
      </c>
      <c r="U96" s="53">
        <f>J96*COS(I96*PI()/180)</f>
        <v>-6.5817930687617334</v>
      </c>
      <c r="W96" s="53">
        <f>SIN(I96*PI()/180)</f>
        <v>-0.50000000000000011</v>
      </c>
      <c r="X96" s="53">
        <f>COS(I96*PI()/180)</f>
        <v>-0.8660254037844386</v>
      </c>
      <c r="AC96" s="20"/>
    </row>
    <row r="97" spans="1:30" x14ac:dyDescent="0.2">
      <c r="A97" s="163" t="s">
        <v>63</v>
      </c>
      <c r="B97" s="163">
        <v>1</v>
      </c>
      <c r="C97" s="42">
        <v>45293</v>
      </c>
      <c r="E97" s="50">
        <v>12.5</v>
      </c>
      <c r="F97" s="50">
        <v>7.5</v>
      </c>
      <c r="G97" s="50">
        <v>10.8</v>
      </c>
      <c r="H97" s="50">
        <v>7.1</v>
      </c>
      <c r="I97" s="44">
        <v>212</v>
      </c>
      <c r="J97" s="43">
        <v>8.6</v>
      </c>
      <c r="K97" s="43">
        <v>0</v>
      </c>
      <c r="L97" s="50">
        <v>20.2</v>
      </c>
      <c r="O97">
        <v>13</v>
      </c>
      <c r="P97">
        <v>0</v>
      </c>
      <c r="Q97">
        <v>-100</v>
      </c>
      <c r="S97" s="49"/>
      <c r="T97" s="53">
        <f t="shared" ref="T97:T161" si="9">J97*SIN(I97*PI()/180)</f>
        <v>-4.5573056724055609</v>
      </c>
      <c r="U97" s="53">
        <f t="shared" ref="U97:U161" si="10">J97*COS(I97*PI()/180)</f>
        <v>-7.2932136269452643</v>
      </c>
      <c r="W97" s="53">
        <f t="shared" ref="W97:W161" si="11">SIN(I97*PI()/180)</f>
        <v>-0.52991926423320479</v>
      </c>
      <c r="X97" s="53">
        <f t="shared" ref="X97:X161" si="12">COS(I97*PI()/180)</f>
        <v>-0.84804809615642607</v>
      </c>
      <c r="AC97" s="20"/>
    </row>
    <row r="98" spans="1:30" x14ac:dyDescent="0.2">
      <c r="A98" s="163" t="s">
        <v>64</v>
      </c>
      <c r="B98" s="163">
        <v>1</v>
      </c>
      <c r="C98" s="42">
        <v>45294</v>
      </c>
      <c r="E98" s="50">
        <v>11.7</v>
      </c>
      <c r="F98" s="50">
        <v>7.5</v>
      </c>
      <c r="G98" s="50">
        <v>9.3000000000000007</v>
      </c>
      <c r="H98" s="50">
        <v>7.2</v>
      </c>
      <c r="I98" s="44">
        <v>232</v>
      </c>
      <c r="J98" s="43">
        <v>7.8</v>
      </c>
      <c r="K98" s="43">
        <v>2.2000000000000002</v>
      </c>
      <c r="L98" s="50">
        <v>22.8</v>
      </c>
      <c r="O98">
        <v>13</v>
      </c>
      <c r="P98">
        <v>0</v>
      </c>
      <c r="Q98">
        <v>-100</v>
      </c>
      <c r="S98" s="49"/>
      <c r="T98" s="53">
        <f t="shared" si="9"/>
        <v>-6.1464838781324325</v>
      </c>
      <c r="U98" s="53">
        <f t="shared" si="10"/>
        <v>-4.8021595075401331</v>
      </c>
      <c r="W98" s="53">
        <f t="shared" si="11"/>
        <v>-0.78801075360672213</v>
      </c>
      <c r="X98" s="53">
        <f t="shared" si="12"/>
        <v>-0.61566147532565807</v>
      </c>
      <c r="AC98" s="20"/>
    </row>
    <row r="99" spans="1:30" x14ac:dyDescent="0.2">
      <c r="A99" s="163" t="s">
        <v>65</v>
      </c>
      <c r="B99" s="165">
        <v>1</v>
      </c>
      <c r="C99" s="42">
        <v>45295</v>
      </c>
      <c r="E99" s="50">
        <v>9.4</v>
      </c>
      <c r="F99" s="50">
        <v>6.8</v>
      </c>
      <c r="G99" s="50">
        <v>7.9</v>
      </c>
      <c r="H99" s="50">
        <v>5.5</v>
      </c>
      <c r="I99" s="44">
        <v>219</v>
      </c>
      <c r="J99" s="43">
        <v>4.0999999999999996</v>
      </c>
      <c r="K99" s="43">
        <v>1.8</v>
      </c>
      <c r="L99" s="50">
        <v>6</v>
      </c>
      <c r="O99">
        <v>13</v>
      </c>
      <c r="P99">
        <v>0</v>
      </c>
      <c r="Q99">
        <v>-100</v>
      </c>
      <c r="S99" s="49"/>
      <c r="T99" s="53">
        <f t="shared" si="9"/>
        <v>-2.5802136033043341</v>
      </c>
      <c r="U99" s="53">
        <f t="shared" si="10"/>
        <v>-3.1862984419735798</v>
      </c>
      <c r="W99" s="53">
        <f t="shared" si="11"/>
        <v>-0.62932039104983761</v>
      </c>
      <c r="X99" s="53">
        <f t="shared" si="12"/>
        <v>-0.77714596145697079</v>
      </c>
      <c r="AC99" s="20"/>
    </row>
    <row r="100" spans="1:30" x14ac:dyDescent="0.2">
      <c r="A100" s="163" t="s">
        <v>66</v>
      </c>
      <c r="B100" s="165">
        <v>1</v>
      </c>
      <c r="C100" s="42">
        <v>45296</v>
      </c>
      <c r="E100" s="50">
        <v>9.1</v>
      </c>
      <c r="F100" s="50">
        <v>5.9</v>
      </c>
      <c r="G100" s="50">
        <v>7.3</v>
      </c>
      <c r="H100" s="50">
        <v>5.7</v>
      </c>
      <c r="I100" s="45">
        <v>210</v>
      </c>
      <c r="J100" s="43">
        <v>6.2</v>
      </c>
      <c r="K100" s="43">
        <v>0.2</v>
      </c>
      <c r="L100" s="50">
        <v>1.9</v>
      </c>
      <c r="O100">
        <v>13</v>
      </c>
      <c r="P100">
        <v>0</v>
      </c>
      <c r="Q100">
        <v>-100</v>
      </c>
      <c r="R100" s="154">
        <f t="shared" ref="R100" si="13">AVERAGE(G94:G100)</f>
        <v>8.6428571428571423</v>
      </c>
      <c r="S100" s="49"/>
      <c r="T100" s="53">
        <f t="shared" si="9"/>
        <v>-3.100000000000001</v>
      </c>
      <c r="U100" s="53">
        <f t="shared" si="10"/>
        <v>-5.3693575034635197</v>
      </c>
      <c r="W100" s="53">
        <f t="shared" si="11"/>
        <v>-0.50000000000000011</v>
      </c>
      <c r="X100" s="53">
        <f t="shared" si="12"/>
        <v>-0.8660254037844386</v>
      </c>
      <c r="AC100" s="20"/>
      <c r="AD100" s="154"/>
    </row>
    <row r="101" spans="1:30" x14ac:dyDescent="0.2">
      <c r="A101" s="163" t="s">
        <v>67</v>
      </c>
      <c r="B101" s="165">
        <v>1</v>
      </c>
      <c r="C101" s="42">
        <v>45297</v>
      </c>
      <c r="E101" s="50">
        <v>6.8</v>
      </c>
      <c r="F101" s="50">
        <v>1.4</v>
      </c>
      <c r="G101" s="50">
        <v>3.6</v>
      </c>
      <c r="H101" s="50">
        <v>1.4</v>
      </c>
      <c r="I101" s="45">
        <v>346</v>
      </c>
      <c r="J101" s="43">
        <v>3.8</v>
      </c>
      <c r="K101" s="43">
        <v>0</v>
      </c>
      <c r="L101" s="50">
        <v>0</v>
      </c>
      <c r="M101" s="41"/>
      <c r="O101">
        <v>13</v>
      </c>
      <c r="P101">
        <v>0</v>
      </c>
      <c r="Q101">
        <v>-100</v>
      </c>
      <c r="R101" s="154"/>
      <c r="S101" s="49"/>
      <c r="T101" s="53">
        <f t="shared" si="9"/>
        <v>-0.91930320327873782</v>
      </c>
      <c r="U101" s="53">
        <f t="shared" si="10"/>
        <v>3.6871237598487863</v>
      </c>
      <c r="W101" s="53">
        <f t="shared" si="11"/>
        <v>-0.24192189559966787</v>
      </c>
      <c r="X101" s="53">
        <f t="shared" si="12"/>
        <v>0.97029572627599647</v>
      </c>
      <c r="AC101" s="20"/>
    </row>
    <row r="102" spans="1:30" x14ac:dyDescent="0.2">
      <c r="A102" s="163" t="s">
        <v>68</v>
      </c>
      <c r="B102" s="165">
        <v>1</v>
      </c>
      <c r="C102" s="42">
        <v>45298</v>
      </c>
      <c r="E102" s="50">
        <v>1.4</v>
      </c>
      <c r="F102" s="50">
        <v>-3.2</v>
      </c>
      <c r="G102" s="50">
        <v>-0.2</v>
      </c>
      <c r="H102" s="50">
        <v>-4</v>
      </c>
      <c r="I102" s="45">
        <v>34</v>
      </c>
      <c r="J102" s="43">
        <v>5.5</v>
      </c>
      <c r="K102" s="43">
        <v>0.7</v>
      </c>
      <c r="L102" s="50">
        <v>0</v>
      </c>
      <c r="O102">
        <v>13</v>
      </c>
      <c r="P102">
        <v>0</v>
      </c>
      <c r="Q102">
        <v>-100</v>
      </c>
      <c r="S102" s="49"/>
      <c r="T102" s="53">
        <f t="shared" si="9"/>
        <v>3.0755609690891079</v>
      </c>
      <c r="U102" s="53">
        <f t="shared" si="10"/>
        <v>4.5597066490527292</v>
      </c>
      <c r="W102" s="53">
        <f t="shared" si="11"/>
        <v>0.5591929034707469</v>
      </c>
      <c r="X102" s="53">
        <f t="shared" si="12"/>
        <v>0.82903757255504162</v>
      </c>
      <c r="AC102" s="20"/>
    </row>
    <row r="103" spans="1:30" x14ac:dyDescent="0.2">
      <c r="A103" s="163" t="s">
        <v>62</v>
      </c>
      <c r="B103" s="163">
        <v>2</v>
      </c>
      <c r="C103" s="42">
        <v>45299</v>
      </c>
      <c r="E103" s="50">
        <v>-0.1</v>
      </c>
      <c r="F103" s="50">
        <v>-3.9</v>
      </c>
      <c r="G103" s="50">
        <v>-2.1</v>
      </c>
      <c r="H103" s="50">
        <v>-4.5</v>
      </c>
      <c r="I103" s="45">
        <v>51</v>
      </c>
      <c r="J103" s="43">
        <v>6.5</v>
      </c>
      <c r="K103" s="43">
        <v>3.1</v>
      </c>
      <c r="L103" s="50">
        <v>0</v>
      </c>
      <c r="O103">
        <v>13</v>
      </c>
      <c r="P103">
        <v>0</v>
      </c>
      <c r="Q103">
        <v>-100</v>
      </c>
      <c r="S103" s="49"/>
      <c r="T103" s="53">
        <f t="shared" si="9"/>
        <v>5.0514487494703104</v>
      </c>
      <c r="U103" s="53">
        <f t="shared" si="10"/>
        <v>4.0905825418239434</v>
      </c>
      <c r="W103" s="53">
        <f t="shared" si="11"/>
        <v>0.77714596145697079</v>
      </c>
      <c r="X103" s="53">
        <f t="shared" si="12"/>
        <v>0.6293203910498375</v>
      </c>
      <c r="AC103" s="20"/>
    </row>
    <row r="104" spans="1:30" x14ac:dyDescent="0.2">
      <c r="A104" s="163" t="s">
        <v>63</v>
      </c>
      <c r="B104" s="163">
        <v>2</v>
      </c>
      <c r="C104" s="42">
        <v>45300</v>
      </c>
      <c r="E104" s="50">
        <v>-0.1</v>
      </c>
      <c r="F104" s="50">
        <v>-5.6</v>
      </c>
      <c r="G104" s="50">
        <v>-3.4</v>
      </c>
      <c r="H104" s="50">
        <v>-6.6</v>
      </c>
      <c r="I104" s="45">
        <v>56</v>
      </c>
      <c r="J104" s="43">
        <v>5.5</v>
      </c>
      <c r="K104" s="43">
        <v>6.7</v>
      </c>
      <c r="L104" s="50">
        <v>0</v>
      </c>
      <c r="O104">
        <v>13</v>
      </c>
      <c r="P104">
        <v>0</v>
      </c>
      <c r="Q104">
        <v>-100</v>
      </c>
      <c r="S104" s="49"/>
      <c r="T104" s="53">
        <f t="shared" si="9"/>
        <v>4.5597066490527292</v>
      </c>
      <c r="U104" s="53">
        <f t="shared" si="10"/>
        <v>3.0755609690891075</v>
      </c>
      <c r="W104" s="53">
        <f t="shared" si="11"/>
        <v>0.82903757255504174</v>
      </c>
      <c r="X104" s="53">
        <f t="shared" si="12"/>
        <v>0.55919290347074679</v>
      </c>
      <c r="AC104" s="20"/>
    </row>
    <row r="105" spans="1:30" x14ac:dyDescent="0.2">
      <c r="A105" s="163" t="s">
        <v>64</v>
      </c>
      <c r="B105" s="163">
        <v>2</v>
      </c>
      <c r="C105" s="42">
        <v>45301</v>
      </c>
      <c r="E105" s="50">
        <v>0.2</v>
      </c>
      <c r="F105" s="50">
        <v>-8</v>
      </c>
      <c r="G105" s="50">
        <v>-4.3</v>
      </c>
      <c r="H105" s="50">
        <v>-10.4</v>
      </c>
      <c r="I105" s="45">
        <v>52</v>
      </c>
      <c r="J105" s="43">
        <v>3</v>
      </c>
      <c r="K105" s="43">
        <v>6.7</v>
      </c>
      <c r="L105" s="50">
        <v>0</v>
      </c>
      <c r="O105">
        <v>13</v>
      </c>
      <c r="P105">
        <v>0</v>
      </c>
      <c r="Q105">
        <v>-100</v>
      </c>
      <c r="S105" s="49"/>
      <c r="T105" s="53">
        <f t="shared" si="9"/>
        <v>2.3640322608201663</v>
      </c>
      <c r="U105" s="53">
        <f t="shared" si="10"/>
        <v>1.846984425976975</v>
      </c>
      <c r="W105" s="53">
        <f t="shared" si="11"/>
        <v>0.78801075360672201</v>
      </c>
      <c r="X105" s="53">
        <f t="shared" si="12"/>
        <v>0.61566147532565829</v>
      </c>
      <c r="AC105" s="20"/>
    </row>
    <row r="106" spans="1:30" x14ac:dyDescent="0.2">
      <c r="A106" s="163" t="s">
        <v>65</v>
      </c>
      <c r="B106" s="165">
        <v>2</v>
      </c>
      <c r="C106" s="42">
        <v>45302</v>
      </c>
      <c r="E106" s="50">
        <v>0.3</v>
      </c>
      <c r="F106" s="50">
        <v>-8.8000000000000007</v>
      </c>
      <c r="G106" s="50">
        <v>-3</v>
      </c>
      <c r="H106" s="50">
        <v>-11.8</v>
      </c>
      <c r="I106" s="45">
        <v>320</v>
      </c>
      <c r="J106" s="43">
        <v>2.2000000000000002</v>
      </c>
      <c r="K106" s="43">
        <v>6.2</v>
      </c>
      <c r="L106" s="50">
        <v>0</v>
      </c>
      <c r="O106">
        <v>13</v>
      </c>
      <c r="P106">
        <v>0</v>
      </c>
      <c r="Q106">
        <v>-100</v>
      </c>
      <c r="S106" s="49"/>
      <c r="T106" s="53">
        <f t="shared" si="9"/>
        <v>-1.4141327413103872</v>
      </c>
      <c r="U106" s="53">
        <f t="shared" si="10"/>
        <v>1.6852977748617513</v>
      </c>
      <c r="W106" s="53">
        <f t="shared" si="11"/>
        <v>-0.64278760968653958</v>
      </c>
      <c r="X106" s="53">
        <f t="shared" si="12"/>
        <v>0.76604444311897779</v>
      </c>
      <c r="AC106" s="20"/>
    </row>
    <row r="107" spans="1:30" x14ac:dyDescent="0.2">
      <c r="A107" s="163" t="s">
        <v>66</v>
      </c>
      <c r="B107" s="165">
        <v>2</v>
      </c>
      <c r="C107" s="42">
        <v>45303</v>
      </c>
      <c r="E107" s="50">
        <v>3</v>
      </c>
      <c r="F107" s="50">
        <v>-0.2</v>
      </c>
      <c r="G107" s="50">
        <v>1.6</v>
      </c>
      <c r="H107" s="50">
        <v>-0.3</v>
      </c>
      <c r="I107" s="45">
        <v>270</v>
      </c>
      <c r="J107" s="43">
        <v>1.4</v>
      </c>
      <c r="K107" s="43">
        <v>0</v>
      </c>
      <c r="L107" s="50">
        <v>0</v>
      </c>
      <c r="O107">
        <v>13</v>
      </c>
      <c r="P107">
        <v>0</v>
      </c>
      <c r="Q107">
        <v>-100</v>
      </c>
      <c r="R107" s="154">
        <f t="shared" ref="R107" si="14">AVERAGE(G101:G107)</f>
        <v>-1.1142857142857143</v>
      </c>
      <c r="S107" s="49"/>
      <c r="T107" s="53">
        <f t="shared" si="9"/>
        <v>-1.4</v>
      </c>
      <c r="U107" s="53">
        <f t="shared" si="10"/>
        <v>-2.572811755308102E-16</v>
      </c>
      <c r="W107" s="53">
        <f t="shared" si="11"/>
        <v>-1</v>
      </c>
      <c r="X107" s="53">
        <f t="shared" si="12"/>
        <v>-1.83772268236293E-16</v>
      </c>
      <c r="AC107" s="20"/>
    </row>
    <row r="108" spans="1:30" x14ac:dyDescent="0.2">
      <c r="A108" s="163" t="s">
        <v>67</v>
      </c>
      <c r="B108" s="165">
        <v>2</v>
      </c>
      <c r="C108" s="42">
        <v>45304</v>
      </c>
      <c r="E108" s="50">
        <v>3.3</v>
      </c>
      <c r="F108" s="50">
        <v>1.2</v>
      </c>
      <c r="G108" s="50">
        <v>2.4</v>
      </c>
      <c r="H108" s="50">
        <v>1.1000000000000001</v>
      </c>
      <c r="I108" s="45">
        <v>234</v>
      </c>
      <c r="J108" s="43">
        <v>4.0999999999999996</v>
      </c>
      <c r="K108" s="43">
        <v>0</v>
      </c>
      <c r="L108" s="50">
        <v>0.1</v>
      </c>
      <c r="O108">
        <v>13</v>
      </c>
      <c r="P108">
        <v>0</v>
      </c>
      <c r="Q108">
        <v>-100</v>
      </c>
      <c r="R108" s="154"/>
      <c r="S108" s="49"/>
      <c r="T108" s="53">
        <f t="shared" si="9"/>
        <v>-3.3169696769372838</v>
      </c>
      <c r="U108" s="53">
        <f t="shared" si="10"/>
        <v>-2.40991953439914</v>
      </c>
      <c r="W108" s="53">
        <f t="shared" si="11"/>
        <v>-0.80901699437494734</v>
      </c>
      <c r="X108" s="53">
        <f t="shared" si="12"/>
        <v>-0.58778525229247325</v>
      </c>
      <c r="AC108" s="20"/>
    </row>
    <row r="109" spans="1:30" x14ac:dyDescent="0.2">
      <c r="A109" s="163" t="s">
        <v>68</v>
      </c>
      <c r="B109" s="165">
        <v>2</v>
      </c>
      <c r="C109" s="42">
        <v>45305</v>
      </c>
      <c r="E109" s="50">
        <v>1.4</v>
      </c>
      <c r="F109" s="50">
        <v>0.3</v>
      </c>
      <c r="G109" s="50">
        <v>0.8</v>
      </c>
      <c r="H109" s="50">
        <v>0.2</v>
      </c>
      <c r="I109" s="45">
        <v>229</v>
      </c>
      <c r="J109" s="43">
        <v>5.4</v>
      </c>
      <c r="K109" s="43">
        <v>0</v>
      </c>
      <c r="L109" s="50">
        <v>3.7</v>
      </c>
      <c r="O109">
        <v>13</v>
      </c>
      <c r="P109">
        <v>0</v>
      </c>
      <c r="Q109">
        <v>-100</v>
      </c>
      <c r="S109" s="49"/>
      <c r="T109" s="53">
        <f t="shared" si="9"/>
        <v>-4.0754317332029677</v>
      </c>
      <c r="U109" s="53">
        <f t="shared" si="10"/>
        <v>-3.5427187565487412</v>
      </c>
      <c r="W109" s="53">
        <f t="shared" si="11"/>
        <v>-0.75470958022277168</v>
      </c>
      <c r="X109" s="53">
        <f t="shared" si="12"/>
        <v>-0.65605902899050761</v>
      </c>
      <c r="AC109" s="20"/>
    </row>
    <row r="110" spans="1:30" x14ac:dyDescent="0.2">
      <c r="A110" s="163" t="s">
        <v>62</v>
      </c>
      <c r="B110" s="163">
        <v>3</v>
      </c>
      <c r="C110" s="42">
        <v>45306</v>
      </c>
      <c r="E110" s="50">
        <v>1.6</v>
      </c>
      <c r="F110" s="50">
        <v>-0.1</v>
      </c>
      <c r="G110" s="50">
        <v>0.7</v>
      </c>
      <c r="H110" s="50">
        <v>-0.8</v>
      </c>
      <c r="I110" s="45">
        <v>252</v>
      </c>
      <c r="J110" s="43">
        <v>4.5</v>
      </c>
      <c r="K110" s="43">
        <v>1.5</v>
      </c>
      <c r="L110" s="50">
        <v>6.6</v>
      </c>
      <c r="O110">
        <v>13</v>
      </c>
      <c r="P110">
        <v>0</v>
      </c>
      <c r="Q110">
        <v>-100</v>
      </c>
      <c r="S110" s="49"/>
      <c r="T110" s="53">
        <f t="shared" si="9"/>
        <v>-4.2797543233281905</v>
      </c>
      <c r="U110" s="53">
        <f t="shared" si="10"/>
        <v>-1.390576474687264</v>
      </c>
      <c r="W110" s="53">
        <f t="shared" si="11"/>
        <v>-0.95105651629515353</v>
      </c>
      <c r="X110" s="53">
        <f t="shared" si="12"/>
        <v>-0.30901699437494756</v>
      </c>
      <c r="AC110" s="20"/>
    </row>
    <row r="111" spans="1:30" x14ac:dyDescent="0.2">
      <c r="A111" s="163" t="s">
        <v>63</v>
      </c>
      <c r="B111" s="165">
        <v>3</v>
      </c>
      <c r="C111" s="42">
        <v>45307</v>
      </c>
      <c r="E111" s="50">
        <v>1.3</v>
      </c>
      <c r="F111" s="50">
        <v>-4.0999999999999996</v>
      </c>
      <c r="G111" s="50">
        <v>-0.9</v>
      </c>
      <c r="H111" s="50">
        <v>-5.8</v>
      </c>
      <c r="I111" s="45">
        <v>211</v>
      </c>
      <c r="J111" s="43">
        <v>4</v>
      </c>
      <c r="K111" s="43">
        <v>5.5</v>
      </c>
      <c r="L111" s="50">
        <v>0.4</v>
      </c>
      <c r="O111">
        <v>13</v>
      </c>
      <c r="P111">
        <v>0</v>
      </c>
      <c r="Q111">
        <v>-100</v>
      </c>
      <c r="S111" s="49"/>
      <c r="T111" s="53">
        <f t="shared" si="9"/>
        <v>-2.0601522996402166</v>
      </c>
      <c r="U111" s="53">
        <f t="shared" si="10"/>
        <v>-3.4286692028084493</v>
      </c>
      <c r="W111" s="53">
        <f t="shared" si="11"/>
        <v>-0.51503807491005416</v>
      </c>
      <c r="X111" s="53">
        <f t="shared" si="12"/>
        <v>-0.85716730070211233</v>
      </c>
      <c r="AC111" s="20"/>
    </row>
    <row r="112" spans="1:30" x14ac:dyDescent="0.2">
      <c r="A112" s="163" t="s">
        <v>64</v>
      </c>
      <c r="B112" s="165">
        <v>3</v>
      </c>
      <c r="C112" s="42">
        <v>45308</v>
      </c>
      <c r="E112" s="50">
        <v>-0.5</v>
      </c>
      <c r="F112" s="50">
        <v>-5.3</v>
      </c>
      <c r="G112" s="50">
        <v>-2.2000000000000002</v>
      </c>
      <c r="H112" s="50">
        <v>-8.1999999999999993</v>
      </c>
      <c r="I112" s="45">
        <v>95</v>
      </c>
      <c r="J112" s="43">
        <v>1.9</v>
      </c>
      <c r="K112" s="43">
        <v>0</v>
      </c>
      <c r="L112" s="50">
        <v>0</v>
      </c>
      <c r="O112">
        <v>13</v>
      </c>
      <c r="P112">
        <v>0</v>
      </c>
      <c r="Q112">
        <v>-100</v>
      </c>
      <c r="S112" s="49"/>
      <c r="T112" s="53">
        <f t="shared" si="9"/>
        <v>1.8927699263743165</v>
      </c>
      <c r="U112" s="53">
        <f t="shared" si="10"/>
        <v>-0.16559591122055065</v>
      </c>
      <c r="W112" s="53">
        <f t="shared" si="11"/>
        <v>0.99619469809174555</v>
      </c>
      <c r="X112" s="53">
        <f t="shared" si="12"/>
        <v>-8.7155742747658235E-2</v>
      </c>
      <c r="AC112" s="20"/>
    </row>
    <row r="113" spans="1:29" x14ac:dyDescent="0.2">
      <c r="A113" s="163" t="s">
        <v>65</v>
      </c>
      <c r="B113" s="165">
        <v>3</v>
      </c>
      <c r="C113" s="42">
        <v>45309</v>
      </c>
      <c r="E113" s="50">
        <v>3.8</v>
      </c>
      <c r="F113" s="50">
        <v>-6.2</v>
      </c>
      <c r="G113" s="50">
        <v>-2</v>
      </c>
      <c r="H113" s="50">
        <v>-9.8000000000000007</v>
      </c>
      <c r="I113" s="45">
        <v>270</v>
      </c>
      <c r="J113" s="43">
        <v>1.7</v>
      </c>
      <c r="K113" s="43">
        <v>7.1</v>
      </c>
      <c r="L113" s="50">
        <v>0</v>
      </c>
      <c r="O113">
        <v>13</v>
      </c>
      <c r="P113">
        <v>0</v>
      </c>
      <c r="Q113">
        <v>-100</v>
      </c>
      <c r="S113" s="49"/>
      <c r="T113" s="53">
        <f t="shared" si="9"/>
        <v>-1.7</v>
      </c>
      <c r="U113" s="53">
        <f t="shared" si="10"/>
        <v>-3.124128560016981E-16</v>
      </c>
      <c r="W113" s="53">
        <f t="shared" si="11"/>
        <v>-1</v>
      </c>
      <c r="X113" s="53">
        <f t="shared" si="12"/>
        <v>-1.83772268236293E-16</v>
      </c>
      <c r="AC113" s="20"/>
    </row>
    <row r="114" spans="1:29" x14ac:dyDescent="0.2">
      <c r="A114" s="163" t="s">
        <v>66</v>
      </c>
      <c r="B114" s="165">
        <v>3</v>
      </c>
      <c r="C114" s="42">
        <v>45310</v>
      </c>
      <c r="E114" s="50">
        <v>2.4</v>
      </c>
      <c r="F114" s="50">
        <v>-4.7</v>
      </c>
      <c r="G114" s="50">
        <v>-1.3</v>
      </c>
      <c r="H114" s="50">
        <v>-6.6</v>
      </c>
      <c r="I114" s="45">
        <v>212</v>
      </c>
      <c r="J114" s="43">
        <v>3.8</v>
      </c>
      <c r="K114" s="43">
        <v>7.3</v>
      </c>
      <c r="L114" s="50">
        <v>0</v>
      </c>
      <c r="O114">
        <v>13</v>
      </c>
      <c r="P114">
        <v>0</v>
      </c>
      <c r="Q114">
        <v>-100</v>
      </c>
      <c r="R114" s="154">
        <f>AVERAGE(G108:G114)</f>
        <v>-0.35714285714285715</v>
      </c>
      <c r="S114" s="49"/>
      <c r="T114" s="53">
        <f t="shared" si="9"/>
        <v>-2.0136932040861781</v>
      </c>
      <c r="U114" s="53">
        <f t="shared" si="10"/>
        <v>-3.222582765394419</v>
      </c>
      <c r="W114" s="53">
        <f t="shared" si="11"/>
        <v>-0.52991926423320479</v>
      </c>
      <c r="X114" s="53">
        <f t="shared" si="12"/>
        <v>-0.84804809615642607</v>
      </c>
      <c r="AC114" s="20"/>
    </row>
    <row r="115" spans="1:29" x14ac:dyDescent="0.2">
      <c r="A115" s="163" t="s">
        <v>67</v>
      </c>
      <c r="B115" s="165">
        <v>3</v>
      </c>
      <c r="C115" s="42">
        <v>45311</v>
      </c>
      <c r="E115" s="50">
        <v>1</v>
      </c>
      <c r="F115" s="50">
        <v>-2.4</v>
      </c>
      <c r="G115" s="50">
        <v>-1</v>
      </c>
      <c r="H115" s="50">
        <v>-4</v>
      </c>
      <c r="I115" s="45">
        <v>200</v>
      </c>
      <c r="J115" s="43">
        <v>4</v>
      </c>
      <c r="K115" s="43">
        <v>4.0999999999999996</v>
      </c>
      <c r="L115" s="50">
        <v>0</v>
      </c>
      <c r="O115">
        <v>13</v>
      </c>
      <c r="P115">
        <v>0</v>
      </c>
      <c r="Q115">
        <v>-100</v>
      </c>
      <c r="R115" s="154"/>
      <c r="S115" s="49"/>
      <c r="T115" s="53">
        <f t="shared" si="9"/>
        <v>-1.3680805733026746</v>
      </c>
      <c r="U115" s="53">
        <f t="shared" si="10"/>
        <v>-3.7587704831436337</v>
      </c>
      <c r="W115" s="53">
        <f t="shared" si="11"/>
        <v>-0.34202014332566866</v>
      </c>
      <c r="X115" s="53">
        <f t="shared" si="12"/>
        <v>-0.93969262078590843</v>
      </c>
      <c r="AC115" s="20"/>
    </row>
    <row r="116" spans="1:29" x14ac:dyDescent="0.2">
      <c r="A116" s="163" t="s">
        <v>68</v>
      </c>
      <c r="B116" s="165">
        <v>3</v>
      </c>
      <c r="C116" s="42">
        <v>45312</v>
      </c>
      <c r="E116" s="50">
        <v>9.1</v>
      </c>
      <c r="F116" s="50">
        <v>-2.5</v>
      </c>
      <c r="G116" s="50">
        <v>3.6</v>
      </c>
      <c r="H116" s="50">
        <v>-4.9000000000000004</v>
      </c>
      <c r="I116" s="45">
        <v>192</v>
      </c>
      <c r="J116" s="43">
        <v>7</v>
      </c>
      <c r="K116" s="43">
        <v>0.7</v>
      </c>
      <c r="L116" s="50">
        <v>0</v>
      </c>
      <c r="O116">
        <v>13</v>
      </c>
      <c r="P116">
        <v>0</v>
      </c>
      <c r="Q116">
        <v>-100</v>
      </c>
      <c r="S116" s="49"/>
      <c r="T116" s="53">
        <f t="shared" si="9"/>
        <v>-1.4553818357243133</v>
      </c>
      <c r="U116" s="53">
        <f t="shared" si="10"/>
        <v>-6.8470332051366398</v>
      </c>
      <c r="W116" s="53">
        <f t="shared" si="11"/>
        <v>-0.20791169081775907</v>
      </c>
      <c r="X116" s="53">
        <f t="shared" si="12"/>
        <v>-0.97814760073380569</v>
      </c>
      <c r="AC116" s="20"/>
    </row>
    <row r="117" spans="1:29" x14ac:dyDescent="0.2">
      <c r="A117" s="163" t="s">
        <v>62</v>
      </c>
      <c r="B117" s="163">
        <v>4</v>
      </c>
      <c r="C117" s="42">
        <v>45313</v>
      </c>
      <c r="E117" s="50">
        <v>11.5</v>
      </c>
      <c r="F117" s="50">
        <v>7.9</v>
      </c>
      <c r="G117" s="50">
        <v>9.8000000000000007</v>
      </c>
      <c r="H117" s="50">
        <v>7</v>
      </c>
      <c r="I117" s="45">
        <v>227</v>
      </c>
      <c r="J117" s="43">
        <v>9</v>
      </c>
      <c r="K117" s="43">
        <v>2</v>
      </c>
      <c r="L117" s="50">
        <v>13.2</v>
      </c>
      <c r="O117">
        <v>13</v>
      </c>
      <c r="P117">
        <v>0</v>
      </c>
      <c r="Q117">
        <v>-100</v>
      </c>
      <c r="S117" s="49"/>
      <c r="T117" s="53">
        <f t="shared" si="9"/>
        <v>-6.5821833145725313</v>
      </c>
      <c r="U117" s="53">
        <f t="shared" si="10"/>
        <v>-6.1379852405624904</v>
      </c>
      <c r="W117" s="53">
        <f t="shared" si="11"/>
        <v>-0.73135370161917013</v>
      </c>
      <c r="X117" s="53">
        <f t="shared" si="12"/>
        <v>-0.68199836006249892</v>
      </c>
      <c r="AC117" s="20"/>
    </row>
    <row r="118" spans="1:29" x14ac:dyDescent="0.2">
      <c r="A118" s="163" t="s">
        <v>63</v>
      </c>
      <c r="B118" s="165">
        <v>4</v>
      </c>
      <c r="C118" s="42">
        <v>45314</v>
      </c>
      <c r="E118" s="50">
        <v>13.4</v>
      </c>
      <c r="F118" s="50">
        <v>3.7</v>
      </c>
      <c r="G118" s="50">
        <v>8.4</v>
      </c>
      <c r="H118" s="50">
        <v>3.1</v>
      </c>
      <c r="I118" s="45">
        <v>224</v>
      </c>
      <c r="J118" s="43">
        <v>7.5</v>
      </c>
      <c r="K118" s="43">
        <v>3.4</v>
      </c>
      <c r="L118" s="50">
        <v>2.4</v>
      </c>
      <c r="O118">
        <v>13</v>
      </c>
      <c r="P118">
        <v>0</v>
      </c>
      <c r="Q118">
        <v>-100</v>
      </c>
      <c r="S118" s="49"/>
      <c r="T118" s="53">
        <f t="shared" si="9"/>
        <v>-5.2099377784424803</v>
      </c>
      <c r="U118" s="53">
        <f t="shared" si="10"/>
        <v>-5.3950485025398827</v>
      </c>
      <c r="W118" s="53">
        <f t="shared" si="11"/>
        <v>-0.69465837045899737</v>
      </c>
      <c r="X118" s="53">
        <f t="shared" si="12"/>
        <v>-0.71933980033865108</v>
      </c>
      <c r="AC118" s="20"/>
    </row>
    <row r="119" spans="1:29" x14ac:dyDescent="0.2">
      <c r="A119" s="163" t="s">
        <v>64</v>
      </c>
      <c r="B119" s="165">
        <v>4</v>
      </c>
      <c r="C119" s="42">
        <v>45315</v>
      </c>
      <c r="E119" s="50">
        <v>13.7</v>
      </c>
      <c r="F119" s="50">
        <v>7.9</v>
      </c>
      <c r="G119" s="50">
        <v>10.7</v>
      </c>
      <c r="H119" s="50">
        <v>6.7</v>
      </c>
      <c r="I119" s="45">
        <v>246</v>
      </c>
      <c r="J119" s="43">
        <v>8.1999999999999993</v>
      </c>
      <c r="K119" s="43">
        <v>3.6</v>
      </c>
      <c r="L119" s="50">
        <v>1</v>
      </c>
      <c r="O119">
        <v>13</v>
      </c>
      <c r="P119">
        <v>0</v>
      </c>
      <c r="Q119">
        <v>-100</v>
      </c>
      <c r="S119" s="49"/>
      <c r="T119" s="53">
        <f t="shared" si="9"/>
        <v>-7.4910727526693277</v>
      </c>
      <c r="U119" s="53">
        <f t="shared" si="10"/>
        <v>-3.3352404732215604</v>
      </c>
      <c r="W119" s="53">
        <f t="shared" si="11"/>
        <v>-0.91354545764260098</v>
      </c>
      <c r="X119" s="53">
        <f t="shared" si="12"/>
        <v>-0.4067366430758001</v>
      </c>
      <c r="AC119" s="20"/>
    </row>
    <row r="120" spans="1:29" x14ac:dyDescent="0.2">
      <c r="A120" s="163" t="s">
        <v>65</v>
      </c>
      <c r="B120" s="165">
        <v>4</v>
      </c>
      <c r="C120" s="42">
        <v>45316</v>
      </c>
      <c r="E120" s="50">
        <v>10.3</v>
      </c>
      <c r="F120" s="50">
        <v>1.2</v>
      </c>
      <c r="G120" s="50">
        <v>6.9</v>
      </c>
      <c r="H120" s="50">
        <v>-1.2</v>
      </c>
      <c r="I120" s="45">
        <v>206</v>
      </c>
      <c r="J120" s="43">
        <v>3.2</v>
      </c>
      <c r="K120" s="43">
        <v>1.2</v>
      </c>
      <c r="L120" s="50">
        <v>1.4</v>
      </c>
      <c r="O120">
        <v>13</v>
      </c>
      <c r="P120">
        <v>0</v>
      </c>
      <c r="Q120">
        <v>-100</v>
      </c>
      <c r="S120" s="49"/>
      <c r="T120" s="53">
        <f t="shared" si="9"/>
        <v>-1.4027876697250468</v>
      </c>
      <c r="U120" s="53">
        <f t="shared" si="10"/>
        <v>-2.8761409481573352</v>
      </c>
      <c r="W120" s="53">
        <f t="shared" si="11"/>
        <v>-0.43837114678907707</v>
      </c>
      <c r="X120" s="53">
        <f t="shared" si="12"/>
        <v>-0.89879404629916715</v>
      </c>
      <c r="AC120" s="20"/>
    </row>
    <row r="121" spans="1:29" x14ac:dyDescent="0.2">
      <c r="A121" s="163" t="s">
        <v>66</v>
      </c>
      <c r="B121" s="165">
        <v>4</v>
      </c>
      <c r="C121" s="42">
        <v>45317</v>
      </c>
      <c r="E121" s="50">
        <v>11.6</v>
      </c>
      <c r="F121" s="50">
        <v>0</v>
      </c>
      <c r="G121" s="50">
        <v>7.5</v>
      </c>
      <c r="H121" s="50">
        <v>-2.5</v>
      </c>
      <c r="I121" s="45">
        <v>245</v>
      </c>
      <c r="J121" s="43">
        <v>5.4</v>
      </c>
      <c r="K121" s="43">
        <v>4.2</v>
      </c>
      <c r="L121" s="50">
        <v>3.8</v>
      </c>
      <c r="O121">
        <v>13</v>
      </c>
      <c r="P121">
        <v>0</v>
      </c>
      <c r="Q121">
        <v>-100</v>
      </c>
      <c r="R121" s="154">
        <f t="shared" ref="R121" si="15">AVERAGE(G115:G121)</f>
        <v>6.5571428571428569</v>
      </c>
      <c r="S121" s="49"/>
      <c r="T121" s="53">
        <f t="shared" si="9"/>
        <v>-4.8940620499979088</v>
      </c>
      <c r="U121" s="53">
        <f t="shared" si="10"/>
        <v>-2.2821386133997796</v>
      </c>
      <c r="W121" s="53">
        <f t="shared" si="11"/>
        <v>-0.90630778703664971</v>
      </c>
      <c r="X121" s="53">
        <f t="shared" si="12"/>
        <v>-0.42261826174069994</v>
      </c>
      <c r="AC121" s="20"/>
    </row>
    <row r="122" spans="1:29" x14ac:dyDescent="0.2">
      <c r="A122" s="163" t="s">
        <v>67</v>
      </c>
      <c r="B122" s="165">
        <v>4</v>
      </c>
      <c r="C122" s="42">
        <v>45318</v>
      </c>
      <c r="E122" s="50">
        <v>7.9</v>
      </c>
      <c r="F122" s="50">
        <v>-1.8</v>
      </c>
      <c r="G122" s="50">
        <v>2.4</v>
      </c>
      <c r="H122" s="50">
        <v>-4.7</v>
      </c>
      <c r="I122" s="45">
        <v>196</v>
      </c>
      <c r="J122" s="43">
        <v>2.5</v>
      </c>
      <c r="K122" s="43">
        <v>7</v>
      </c>
      <c r="L122" s="50">
        <v>0</v>
      </c>
      <c r="O122">
        <v>13</v>
      </c>
      <c r="P122">
        <v>0</v>
      </c>
      <c r="Q122">
        <v>-100</v>
      </c>
      <c r="R122" s="154"/>
      <c r="S122" s="49"/>
      <c r="T122" s="53">
        <f t="shared" si="9"/>
        <v>-0.68909338954249755</v>
      </c>
      <c r="U122" s="53">
        <f t="shared" si="10"/>
        <v>-2.4031542398457972</v>
      </c>
      <c r="W122" s="53">
        <f t="shared" si="11"/>
        <v>-0.275637355816999</v>
      </c>
      <c r="X122" s="53">
        <f t="shared" si="12"/>
        <v>-0.96126169593831889</v>
      </c>
      <c r="AC122" s="20"/>
    </row>
    <row r="123" spans="1:29" x14ac:dyDescent="0.2">
      <c r="A123" s="163" t="s">
        <v>68</v>
      </c>
      <c r="B123" s="165">
        <v>4</v>
      </c>
      <c r="C123" s="42">
        <v>45319</v>
      </c>
      <c r="E123" s="50">
        <v>10.8</v>
      </c>
      <c r="F123" s="50">
        <v>-1</v>
      </c>
      <c r="G123" s="50">
        <v>4.2</v>
      </c>
      <c r="H123" s="50">
        <v>-3</v>
      </c>
      <c r="I123" s="45">
        <v>136</v>
      </c>
      <c r="J123" s="43">
        <v>2.8</v>
      </c>
      <c r="K123" s="43">
        <v>7.2</v>
      </c>
      <c r="L123" s="50">
        <v>0</v>
      </c>
      <c r="O123">
        <v>13</v>
      </c>
      <c r="P123">
        <v>0</v>
      </c>
      <c r="Q123">
        <v>-100</v>
      </c>
      <c r="S123" s="49"/>
      <c r="T123" s="53">
        <f t="shared" si="9"/>
        <v>1.9450434372851919</v>
      </c>
      <c r="U123" s="53">
        <f t="shared" si="10"/>
        <v>-2.0141514409482233</v>
      </c>
      <c r="W123" s="53">
        <f t="shared" si="11"/>
        <v>0.69465837045899714</v>
      </c>
      <c r="X123" s="53">
        <f t="shared" si="12"/>
        <v>-0.71933980033865119</v>
      </c>
      <c r="AC123" s="20"/>
    </row>
    <row r="124" spans="1:29" x14ac:dyDescent="0.2">
      <c r="A124" s="163" t="s">
        <v>62</v>
      </c>
      <c r="B124" s="163">
        <v>5</v>
      </c>
      <c r="C124" s="42">
        <v>45320</v>
      </c>
      <c r="E124" s="50">
        <v>12.1</v>
      </c>
      <c r="F124" s="50">
        <v>1.1000000000000001</v>
      </c>
      <c r="G124" s="50">
        <v>7.3</v>
      </c>
      <c r="H124" s="50">
        <v>-1.6</v>
      </c>
      <c r="I124" s="45">
        <v>174</v>
      </c>
      <c r="J124" s="43">
        <v>2.7</v>
      </c>
      <c r="K124" s="43">
        <v>6</v>
      </c>
      <c r="L124" s="50">
        <v>0</v>
      </c>
      <c r="O124">
        <v>13</v>
      </c>
      <c r="P124">
        <v>0</v>
      </c>
      <c r="Q124">
        <v>-100</v>
      </c>
      <c r="S124" s="49"/>
      <c r="T124" s="53">
        <f t="shared" si="9"/>
        <v>0.28222685082266508</v>
      </c>
      <c r="U124" s="53">
        <f t="shared" si="10"/>
        <v>-2.6852091174943382</v>
      </c>
      <c r="W124" s="53">
        <f t="shared" si="11"/>
        <v>0.10452846326765373</v>
      </c>
      <c r="X124" s="53">
        <f t="shared" si="12"/>
        <v>-0.99452189536827329</v>
      </c>
      <c r="AC124" s="20"/>
    </row>
    <row r="125" spans="1:29" x14ac:dyDescent="0.2">
      <c r="A125" s="163" t="s">
        <v>63</v>
      </c>
      <c r="B125" s="165">
        <v>5</v>
      </c>
      <c r="C125" s="42">
        <v>45321</v>
      </c>
      <c r="E125" s="50">
        <v>12.1</v>
      </c>
      <c r="F125" s="50">
        <v>6.5</v>
      </c>
      <c r="G125" s="50">
        <v>8.9</v>
      </c>
      <c r="H125" s="50">
        <v>5.0999999999999996</v>
      </c>
      <c r="I125" s="45">
        <v>225</v>
      </c>
      <c r="J125" s="43">
        <v>4.3</v>
      </c>
      <c r="K125" s="43">
        <v>0.9</v>
      </c>
      <c r="L125" s="50">
        <v>0.3</v>
      </c>
      <c r="O125">
        <v>13</v>
      </c>
      <c r="P125">
        <v>0</v>
      </c>
      <c r="Q125">
        <v>-100</v>
      </c>
      <c r="S125" s="49"/>
      <c r="T125" s="53">
        <f t="shared" si="9"/>
        <v>-3.0405591591021541</v>
      </c>
      <c r="U125" s="53">
        <f t="shared" si="10"/>
        <v>-3.040559159102155</v>
      </c>
      <c r="W125" s="53">
        <f t="shared" si="11"/>
        <v>-0.70710678118654746</v>
      </c>
      <c r="X125" s="53">
        <f t="shared" si="12"/>
        <v>-0.70710678118654768</v>
      </c>
      <c r="AC125" s="20"/>
    </row>
    <row r="126" spans="1:29" x14ac:dyDescent="0.2">
      <c r="A126" s="163" t="s">
        <v>64</v>
      </c>
      <c r="B126" s="165">
        <v>5</v>
      </c>
      <c r="C126" s="42">
        <v>45322</v>
      </c>
      <c r="E126" s="50">
        <v>8.4</v>
      </c>
      <c r="F126" s="50">
        <v>5.3</v>
      </c>
      <c r="G126" s="50">
        <v>6.8</v>
      </c>
      <c r="H126" s="50">
        <v>4.8</v>
      </c>
      <c r="I126" s="45">
        <v>216</v>
      </c>
      <c r="J126" s="43">
        <v>4.2</v>
      </c>
      <c r="K126" s="43">
        <v>0.3</v>
      </c>
      <c r="L126" s="50">
        <v>0</v>
      </c>
      <c r="O126">
        <v>13</v>
      </c>
      <c r="P126">
        <v>0</v>
      </c>
      <c r="Q126">
        <v>-100</v>
      </c>
      <c r="S126" s="49"/>
      <c r="T126" s="53">
        <f t="shared" si="9"/>
        <v>-2.468698059628387</v>
      </c>
      <c r="U126" s="53">
        <f t="shared" si="10"/>
        <v>-3.3978713763747801</v>
      </c>
      <c r="W126" s="53">
        <f t="shared" si="11"/>
        <v>-0.58778525229247303</v>
      </c>
      <c r="X126" s="53">
        <f t="shared" si="12"/>
        <v>-0.80901699437494756</v>
      </c>
      <c r="AC126" s="20"/>
    </row>
    <row r="127" spans="1:29" x14ac:dyDescent="0.2">
      <c r="A127" s="163" t="s">
        <v>65</v>
      </c>
      <c r="B127" s="165">
        <v>5</v>
      </c>
      <c r="C127" s="42">
        <v>45323</v>
      </c>
      <c r="E127" s="50">
        <v>9.4</v>
      </c>
      <c r="F127" s="50">
        <v>1.6</v>
      </c>
      <c r="G127" s="50">
        <v>6.2</v>
      </c>
      <c r="H127" s="50">
        <v>-1.6</v>
      </c>
      <c r="I127" s="45">
        <v>259</v>
      </c>
      <c r="J127" s="43">
        <v>3.1</v>
      </c>
      <c r="K127" s="43">
        <v>7.1</v>
      </c>
      <c r="L127" s="50">
        <v>3.6</v>
      </c>
      <c r="M127" t="str">
        <f t="shared" ref="M127:M183" si="16">IF(E127&gt;18,IF(J127&lt;5,IF(K127&gt;8,1,IF(K127&gt;4,IF(L127&lt;5,1,""),"")),""),"")</f>
        <v/>
      </c>
      <c r="O127">
        <v>13</v>
      </c>
      <c r="P127">
        <v>0</v>
      </c>
      <c r="Q127">
        <v>-100</v>
      </c>
      <c r="S127" s="49"/>
      <c r="T127" s="53">
        <f t="shared" si="9"/>
        <v>-3.0430442686877579</v>
      </c>
      <c r="U127" s="53">
        <f t="shared" si="10"/>
        <v>-0.59150788566729096</v>
      </c>
      <c r="W127" s="53">
        <f t="shared" si="11"/>
        <v>-0.98162718344766386</v>
      </c>
      <c r="X127" s="53">
        <f t="shared" si="12"/>
        <v>-0.19080899537654547</v>
      </c>
      <c r="AC127" s="20"/>
    </row>
    <row r="128" spans="1:29" x14ac:dyDescent="0.2">
      <c r="A128" s="163" t="s">
        <v>66</v>
      </c>
      <c r="B128" s="165">
        <v>5</v>
      </c>
      <c r="C128" s="42">
        <v>45324</v>
      </c>
      <c r="E128" s="50">
        <v>10.1</v>
      </c>
      <c r="F128" s="50">
        <v>4.3</v>
      </c>
      <c r="G128" s="50">
        <v>7.2</v>
      </c>
      <c r="H128" s="50">
        <v>3.7</v>
      </c>
      <c r="I128" s="45">
        <v>225</v>
      </c>
      <c r="J128" s="43">
        <v>6.1</v>
      </c>
      <c r="K128" s="43">
        <v>0</v>
      </c>
      <c r="L128" s="50">
        <v>0.1</v>
      </c>
      <c r="M128" t="str">
        <f t="shared" si="16"/>
        <v/>
      </c>
      <c r="O128">
        <v>13</v>
      </c>
      <c r="P128">
        <v>0</v>
      </c>
      <c r="Q128">
        <v>-100</v>
      </c>
      <c r="R128" s="154">
        <f t="shared" ref="R128" si="17">AVERAGE(G122:G128)</f>
        <v>6.1428571428571432</v>
      </c>
      <c r="S128" s="49"/>
      <c r="T128" s="53">
        <f t="shared" si="9"/>
        <v>-4.3133513652379394</v>
      </c>
      <c r="U128" s="53">
        <f t="shared" si="10"/>
        <v>-4.3133513652379403</v>
      </c>
      <c r="W128" s="53">
        <f t="shared" si="11"/>
        <v>-0.70710678118654746</v>
      </c>
      <c r="X128" s="53">
        <f t="shared" si="12"/>
        <v>-0.70710678118654768</v>
      </c>
      <c r="AC128" s="20"/>
    </row>
    <row r="129" spans="1:29" x14ac:dyDescent="0.2">
      <c r="A129" s="163" t="s">
        <v>67</v>
      </c>
      <c r="B129" s="165">
        <v>5</v>
      </c>
      <c r="C129" s="42">
        <v>45325</v>
      </c>
      <c r="E129" s="50">
        <v>10.6</v>
      </c>
      <c r="F129" s="50">
        <v>9.1999999999999993</v>
      </c>
      <c r="G129" s="50">
        <v>10.1</v>
      </c>
      <c r="H129" s="50">
        <v>8.9</v>
      </c>
      <c r="I129" s="45">
        <v>236</v>
      </c>
      <c r="J129" s="43">
        <v>5.4</v>
      </c>
      <c r="K129" s="43">
        <v>0</v>
      </c>
      <c r="L129" s="50">
        <v>7.6</v>
      </c>
      <c r="M129" t="str">
        <f t="shared" si="16"/>
        <v/>
      </c>
      <c r="O129">
        <v>13</v>
      </c>
      <c r="P129">
        <v>0</v>
      </c>
      <c r="Q129">
        <v>-100</v>
      </c>
      <c r="R129" s="154"/>
      <c r="S129" s="49"/>
      <c r="T129" s="53">
        <f t="shared" si="9"/>
        <v>-4.4768028917972238</v>
      </c>
      <c r="U129" s="53">
        <f t="shared" si="10"/>
        <v>-3.0196416787420355</v>
      </c>
      <c r="W129" s="53">
        <f t="shared" si="11"/>
        <v>-0.8290375725550414</v>
      </c>
      <c r="X129" s="53">
        <f t="shared" si="12"/>
        <v>-0.55919290347074724</v>
      </c>
      <c r="AC129" s="20"/>
    </row>
    <row r="130" spans="1:29" x14ac:dyDescent="0.2">
      <c r="A130" s="163" t="s">
        <v>68</v>
      </c>
      <c r="B130" s="165">
        <v>5</v>
      </c>
      <c r="C130" s="42">
        <v>45326</v>
      </c>
      <c r="E130" s="50">
        <v>12.4</v>
      </c>
      <c r="F130" s="50">
        <v>10.199999999999999</v>
      </c>
      <c r="G130" s="50">
        <v>11</v>
      </c>
      <c r="H130" s="50">
        <v>10</v>
      </c>
      <c r="I130" s="45">
        <v>242</v>
      </c>
      <c r="J130" s="43">
        <v>6.4</v>
      </c>
      <c r="K130" s="43">
        <v>0.3</v>
      </c>
      <c r="L130" s="50">
        <v>5.5</v>
      </c>
      <c r="M130" t="str">
        <f t="shared" si="16"/>
        <v/>
      </c>
      <c r="O130">
        <v>13</v>
      </c>
      <c r="P130">
        <v>0</v>
      </c>
      <c r="Q130">
        <v>-100</v>
      </c>
      <c r="S130" s="49"/>
      <c r="T130" s="53">
        <f t="shared" si="9"/>
        <v>-5.6508645942971327</v>
      </c>
      <c r="U130" s="53">
        <f t="shared" si="10"/>
        <v>-3.0046180018297011</v>
      </c>
      <c r="W130" s="53">
        <f t="shared" si="11"/>
        <v>-0.88294759285892699</v>
      </c>
      <c r="X130" s="53">
        <f t="shared" si="12"/>
        <v>-0.46947156278589075</v>
      </c>
      <c r="AC130" s="20"/>
    </row>
    <row r="131" spans="1:29" x14ac:dyDescent="0.2">
      <c r="A131" s="163" t="s">
        <v>62</v>
      </c>
      <c r="B131" s="163">
        <v>6</v>
      </c>
      <c r="C131" s="42">
        <v>45327</v>
      </c>
      <c r="E131" s="50">
        <v>11.7</v>
      </c>
      <c r="F131" s="50">
        <v>8.1999999999999993</v>
      </c>
      <c r="G131" s="50">
        <v>9.8000000000000007</v>
      </c>
      <c r="H131" s="50">
        <v>8</v>
      </c>
      <c r="I131" s="45">
        <v>233</v>
      </c>
      <c r="J131" s="43">
        <v>8.4</v>
      </c>
      <c r="K131" s="43">
        <v>2.2000000000000002</v>
      </c>
      <c r="L131" s="50">
        <v>0</v>
      </c>
      <c r="M131" t="str">
        <f t="shared" si="16"/>
        <v/>
      </c>
      <c r="O131">
        <v>13</v>
      </c>
      <c r="P131">
        <v>0</v>
      </c>
      <c r="Q131">
        <v>-100</v>
      </c>
      <c r="S131" s="49"/>
      <c r="T131" s="53">
        <f t="shared" si="9"/>
        <v>-6.7085382843972603</v>
      </c>
      <c r="U131" s="53">
        <f t="shared" si="10"/>
        <v>-5.0552461944772054</v>
      </c>
      <c r="W131" s="53">
        <f t="shared" si="11"/>
        <v>-0.79863551004729283</v>
      </c>
      <c r="X131" s="53">
        <f t="shared" si="12"/>
        <v>-0.60181502315204827</v>
      </c>
      <c r="AC131" s="20"/>
    </row>
    <row r="132" spans="1:29" x14ac:dyDescent="0.2">
      <c r="A132" s="163" t="s">
        <v>63</v>
      </c>
      <c r="B132" s="165">
        <v>6</v>
      </c>
      <c r="C132" s="42">
        <v>45328</v>
      </c>
      <c r="E132" s="50">
        <v>12.2</v>
      </c>
      <c r="F132" s="50">
        <v>9</v>
      </c>
      <c r="G132" s="50">
        <v>10.6</v>
      </c>
      <c r="H132" s="50">
        <v>8.6999999999999993</v>
      </c>
      <c r="I132" s="45">
        <v>224</v>
      </c>
      <c r="J132" s="43">
        <v>9.8000000000000007</v>
      </c>
      <c r="K132" s="43">
        <v>0.2</v>
      </c>
      <c r="L132" s="50">
        <v>3.9</v>
      </c>
      <c r="M132" t="str">
        <f t="shared" si="16"/>
        <v/>
      </c>
      <c r="O132">
        <v>13</v>
      </c>
      <c r="P132">
        <v>0</v>
      </c>
      <c r="Q132">
        <v>-100</v>
      </c>
      <c r="S132" s="49"/>
      <c r="T132" s="53">
        <f t="shared" si="9"/>
        <v>-6.8076520304981747</v>
      </c>
      <c r="U132" s="53">
        <f t="shared" si="10"/>
        <v>-7.0495300433187813</v>
      </c>
      <c r="W132" s="53">
        <f t="shared" si="11"/>
        <v>-0.69465837045899737</v>
      </c>
      <c r="X132" s="53">
        <f t="shared" si="12"/>
        <v>-0.71933980033865108</v>
      </c>
      <c r="AC132" s="20"/>
    </row>
    <row r="133" spans="1:29" x14ac:dyDescent="0.2">
      <c r="A133" s="163" t="s">
        <v>64</v>
      </c>
      <c r="B133" s="165">
        <v>6</v>
      </c>
      <c r="C133" s="42">
        <v>45329</v>
      </c>
      <c r="E133" s="50">
        <v>10.8</v>
      </c>
      <c r="F133" s="50">
        <v>-0.4</v>
      </c>
      <c r="G133" s="50">
        <v>4.5999999999999996</v>
      </c>
      <c r="H133" s="50">
        <v>-2.7</v>
      </c>
      <c r="I133" s="45">
        <v>17</v>
      </c>
      <c r="J133" s="43">
        <v>2.5</v>
      </c>
      <c r="K133" s="43">
        <v>0.5</v>
      </c>
      <c r="L133" s="50">
        <v>17.8</v>
      </c>
      <c r="M133" t="str">
        <f t="shared" si="16"/>
        <v/>
      </c>
      <c r="O133">
        <v>13</v>
      </c>
      <c r="P133">
        <v>0</v>
      </c>
      <c r="Q133">
        <v>-100</v>
      </c>
      <c r="S133" s="49"/>
      <c r="T133" s="53">
        <f t="shared" si="9"/>
        <v>0.73092926180684192</v>
      </c>
      <c r="U133" s="53">
        <f t="shared" si="10"/>
        <v>2.3907618899075884</v>
      </c>
      <c r="W133" s="53">
        <f t="shared" si="11"/>
        <v>0.29237170472273677</v>
      </c>
      <c r="X133" s="53">
        <f t="shared" si="12"/>
        <v>0.95630475596303544</v>
      </c>
      <c r="AC133" s="20"/>
    </row>
    <row r="134" spans="1:29" x14ac:dyDescent="0.2">
      <c r="A134" s="163" t="s">
        <v>65</v>
      </c>
      <c r="B134" s="165">
        <v>6</v>
      </c>
      <c r="C134" s="42">
        <v>45330</v>
      </c>
      <c r="E134" s="50">
        <v>11</v>
      </c>
      <c r="F134" s="50">
        <v>-0.3</v>
      </c>
      <c r="G134" s="50">
        <v>5.3</v>
      </c>
      <c r="H134" s="50">
        <v>-1.9</v>
      </c>
      <c r="I134" s="45">
        <v>132</v>
      </c>
      <c r="J134" s="43">
        <v>2.8</v>
      </c>
      <c r="K134" s="43">
        <v>0</v>
      </c>
      <c r="L134" s="50">
        <v>17.399999999999999</v>
      </c>
      <c r="M134" t="str">
        <f t="shared" si="16"/>
        <v/>
      </c>
      <c r="O134">
        <v>13</v>
      </c>
      <c r="P134">
        <v>0</v>
      </c>
      <c r="Q134">
        <v>-100</v>
      </c>
      <c r="S134" s="49"/>
      <c r="T134" s="53">
        <f t="shared" si="9"/>
        <v>2.0808055113367039</v>
      </c>
      <c r="U134" s="53">
        <f t="shared" si="10"/>
        <v>-1.873565697804803</v>
      </c>
      <c r="W134" s="53">
        <f t="shared" si="11"/>
        <v>0.74314482547739424</v>
      </c>
      <c r="X134" s="53">
        <f t="shared" si="12"/>
        <v>-0.66913060635885824</v>
      </c>
      <c r="AC134" s="20"/>
    </row>
    <row r="135" spans="1:29" x14ac:dyDescent="0.2">
      <c r="A135" s="163" t="s">
        <v>66</v>
      </c>
      <c r="B135" s="165">
        <v>6</v>
      </c>
      <c r="C135" s="42">
        <v>45331</v>
      </c>
      <c r="E135" s="50">
        <v>13.6</v>
      </c>
      <c r="F135" s="50">
        <v>9.8000000000000007</v>
      </c>
      <c r="G135" s="50">
        <v>11.4</v>
      </c>
      <c r="H135" s="50">
        <v>9.1999999999999993</v>
      </c>
      <c r="I135" s="45">
        <v>186</v>
      </c>
      <c r="J135" s="43">
        <v>4.4000000000000004</v>
      </c>
      <c r="K135" s="43">
        <v>0.2</v>
      </c>
      <c r="L135" s="50">
        <v>3.7</v>
      </c>
      <c r="M135" t="str">
        <f t="shared" si="16"/>
        <v/>
      </c>
      <c r="O135">
        <v>13</v>
      </c>
      <c r="P135">
        <v>0</v>
      </c>
      <c r="Q135">
        <v>-100</v>
      </c>
      <c r="R135" s="154">
        <f t="shared" ref="R135" si="18">AVERAGE(G129:G135)</f>
        <v>8.9714285714285715</v>
      </c>
      <c r="S135" s="49"/>
      <c r="T135" s="53">
        <f t="shared" si="9"/>
        <v>-0.45992523837767346</v>
      </c>
      <c r="U135" s="53">
        <f t="shared" si="10"/>
        <v>-4.3758963396204029</v>
      </c>
      <c r="W135" s="53">
        <f t="shared" si="11"/>
        <v>-0.10452846326765305</v>
      </c>
      <c r="X135" s="53">
        <f t="shared" si="12"/>
        <v>-0.9945218953682734</v>
      </c>
      <c r="AC135" s="20"/>
    </row>
    <row r="136" spans="1:29" x14ac:dyDescent="0.2">
      <c r="A136" s="163" t="s">
        <v>67</v>
      </c>
      <c r="B136" s="165">
        <v>6</v>
      </c>
      <c r="C136" s="42">
        <v>45332</v>
      </c>
      <c r="E136" s="50">
        <v>12.6</v>
      </c>
      <c r="F136" s="50">
        <v>9.1999999999999993</v>
      </c>
      <c r="G136" s="50">
        <v>10.8</v>
      </c>
      <c r="H136" s="50">
        <v>8.1</v>
      </c>
      <c r="I136" s="45">
        <v>131</v>
      </c>
      <c r="J136" s="43">
        <v>2.5</v>
      </c>
      <c r="K136" s="43">
        <v>1.7</v>
      </c>
      <c r="L136" s="50">
        <v>1.5</v>
      </c>
      <c r="M136" t="str">
        <f t="shared" si="16"/>
        <v/>
      </c>
      <c r="O136">
        <v>13</v>
      </c>
      <c r="P136">
        <v>0</v>
      </c>
      <c r="Q136">
        <v>-100</v>
      </c>
      <c r="R136" s="154"/>
      <c r="S136" s="49"/>
      <c r="T136" s="53">
        <f t="shared" si="9"/>
        <v>1.8867739505569294</v>
      </c>
      <c r="U136" s="53">
        <f t="shared" si="10"/>
        <v>-1.6401475724762689</v>
      </c>
      <c r="W136" s="53">
        <f t="shared" si="11"/>
        <v>0.75470958022277179</v>
      </c>
      <c r="X136" s="53">
        <f t="shared" si="12"/>
        <v>-0.6560590289905075</v>
      </c>
      <c r="AC136" s="20"/>
    </row>
    <row r="137" spans="1:29" x14ac:dyDescent="0.2">
      <c r="A137" s="163" t="s">
        <v>68</v>
      </c>
      <c r="B137" s="165">
        <v>6</v>
      </c>
      <c r="C137" s="42">
        <v>45333</v>
      </c>
      <c r="E137" s="50">
        <v>10.8</v>
      </c>
      <c r="F137" s="50">
        <v>6.2</v>
      </c>
      <c r="G137" s="50">
        <v>8.9</v>
      </c>
      <c r="H137" s="50">
        <v>5.0999999999999996</v>
      </c>
      <c r="I137" s="45">
        <v>214</v>
      </c>
      <c r="J137" s="43">
        <v>2.8</v>
      </c>
      <c r="K137" s="43">
        <v>0.3</v>
      </c>
      <c r="L137" s="50">
        <v>1.1000000000000001</v>
      </c>
      <c r="M137" t="str">
        <f t="shared" si="16"/>
        <v/>
      </c>
      <c r="O137">
        <v>13</v>
      </c>
      <c r="P137">
        <v>0</v>
      </c>
      <c r="Q137">
        <v>-100</v>
      </c>
      <c r="S137" s="49"/>
      <c r="T137" s="53">
        <f t="shared" si="9"/>
        <v>-1.5657401297180906</v>
      </c>
      <c r="U137" s="53">
        <f t="shared" si="10"/>
        <v>-2.3213052031541168</v>
      </c>
      <c r="W137" s="53">
        <f t="shared" si="11"/>
        <v>-0.55919290347074668</v>
      </c>
      <c r="X137" s="53">
        <f t="shared" si="12"/>
        <v>-0.82903757255504185</v>
      </c>
      <c r="AC137" s="20"/>
    </row>
    <row r="138" spans="1:29" x14ac:dyDescent="0.2">
      <c r="A138" s="163" t="s">
        <v>62</v>
      </c>
      <c r="B138" s="163">
        <v>7</v>
      </c>
      <c r="C138" s="42">
        <v>45334</v>
      </c>
      <c r="E138" s="50">
        <v>10.8</v>
      </c>
      <c r="F138" s="50">
        <v>1.1000000000000001</v>
      </c>
      <c r="G138" s="50">
        <v>6.3</v>
      </c>
      <c r="H138" s="50">
        <v>-2.1</v>
      </c>
      <c r="I138" s="45">
        <v>238</v>
      </c>
      <c r="J138" s="43">
        <v>3.4</v>
      </c>
      <c r="K138" s="43">
        <v>4.3</v>
      </c>
      <c r="L138" s="50">
        <v>0.4</v>
      </c>
      <c r="M138" t="str">
        <f t="shared" si="16"/>
        <v/>
      </c>
      <c r="O138">
        <v>13</v>
      </c>
      <c r="P138">
        <v>0</v>
      </c>
      <c r="Q138">
        <v>-100</v>
      </c>
      <c r="S138" s="49"/>
      <c r="T138" s="53">
        <f t="shared" si="9"/>
        <v>-2.8833635269318481</v>
      </c>
      <c r="U138" s="53">
        <f t="shared" si="10"/>
        <v>-1.801725498392897</v>
      </c>
      <c r="W138" s="53">
        <f t="shared" si="11"/>
        <v>-0.84804809615642596</v>
      </c>
      <c r="X138" s="53">
        <f t="shared" si="12"/>
        <v>-0.52991926423320501</v>
      </c>
      <c r="AC138" s="20"/>
    </row>
    <row r="139" spans="1:29" x14ac:dyDescent="0.2">
      <c r="A139" s="163" t="s">
        <v>63</v>
      </c>
      <c r="B139" s="165">
        <v>7</v>
      </c>
      <c r="C139" s="42">
        <v>45335</v>
      </c>
      <c r="E139" s="50">
        <v>10.8</v>
      </c>
      <c r="F139" s="50">
        <v>2</v>
      </c>
      <c r="G139" s="50">
        <v>6.7</v>
      </c>
      <c r="H139" s="50">
        <v>0.5</v>
      </c>
      <c r="I139" s="45">
        <v>198</v>
      </c>
      <c r="J139" s="43">
        <v>4.7</v>
      </c>
      <c r="K139" s="43">
        <v>5.0999999999999996</v>
      </c>
      <c r="L139" s="50">
        <v>0.4</v>
      </c>
      <c r="M139" t="str">
        <f t="shared" si="16"/>
        <v/>
      </c>
      <c r="O139">
        <v>13</v>
      </c>
      <c r="P139">
        <v>0</v>
      </c>
      <c r="Q139">
        <v>-100</v>
      </c>
      <c r="S139" s="49"/>
      <c r="T139" s="53">
        <f t="shared" si="9"/>
        <v>-1.4523798735622544</v>
      </c>
      <c r="U139" s="53">
        <f t="shared" si="10"/>
        <v>-4.4699656265872214</v>
      </c>
      <c r="W139" s="53">
        <f t="shared" si="11"/>
        <v>-0.30901699437494773</v>
      </c>
      <c r="X139" s="53">
        <f t="shared" si="12"/>
        <v>-0.95105651629515353</v>
      </c>
      <c r="AC139" s="20"/>
    </row>
    <row r="140" spans="1:29" x14ac:dyDescent="0.2">
      <c r="A140" s="163" t="s">
        <v>64</v>
      </c>
      <c r="B140" s="165">
        <v>7</v>
      </c>
      <c r="C140" s="42">
        <v>45336</v>
      </c>
      <c r="E140" s="50">
        <v>12.5</v>
      </c>
      <c r="F140" s="50">
        <v>8</v>
      </c>
      <c r="G140" s="50">
        <v>11.1</v>
      </c>
      <c r="H140" s="50">
        <v>7.9</v>
      </c>
      <c r="I140" s="45">
        <v>207</v>
      </c>
      <c r="J140" s="43">
        <v>6.2</v>
      </c>
      <c r="K140" s="43">
        <v>0</v>
      </c>
      <c r="L140" s="50">
        <v>3.7</v>
      </c>
      <c r="M140" t="str">
        <f t="shared" si="16"/>
        <v/>
      </c>
      <c r="O140">
        <v>13</v>
      </c>
      <c r="P140">
        <v>0</v>
      </c>
      <c r="Q140">
        <v>-100</v>
      </c>
      <c r="S140" s="49"/>
      <c r="T140" s="53">
        <f t="shared" si="9"/>
        <v>-2.8147410983851868</v>
      </c>
      <c r="U140" s="53">
        <f t="shared" si="10"/>
        <v>-5.5242404499678823</v>
      </c>
      <c r="W140" s="53">
        <f t="shared" si="11"/>
        <v>-0.45399049973954625</v>
      </c>
      <c r="X140" s="53">
        <f t="shared" si="12"/>
        <v>-0.89100652418836812</v>
      </c>
      <c r="AC140" s="20"/>
    </row>
    <row r="141" spans="1:29" x14ac:dyDescent="0.2">
      <c r="A141" s="163" t="s">
        <v>65</v>
      </c>
      <c r="B141" s="165">
        <v>7</v>
      </c>
      <c r="C141" s="42">
        <v>45337</v>
      </c>
      <c r="E141" s="50">
        <v>16.8</v>
      </c>
      <c r="F141" s="50">
        <v>11.3</v>
      </c>
      <c r="G141" s="50">
        <v>13.2</v>
      </c>
      <c r="H141" s="50">
        <v>9.6999999999999993</v>
      </c>
      <c r="I141" s="45">
        <v>172</v>
      </c>
      <c r="J141" s="43">
        <v>3.3</v>
      </c>
      <c r="K141" s="43">
        <v>1.3</v>
      </c>
      <c r="L141" s="50">
        <v>2.7</v>
      </c>
      <c r="M141" t="str">
        <f t="shared" si="16"/>
        <v/>
      </c>
      <c r="O141">
        <v>13</v>
      </c>
      <c r="P141">
        <v>0</v>
      </c>
      <c r="Q141">
        <v>-100</v>
      </c>
      <c r="S141" s="49"/>
      <c r="T141" s="53">
        <f t="shared" si="9"/>
        <v>0.45927123316821694</v>
      </c>
      <c r="U141" s="53">
        <f t="shared" si="10"/>
        <v>-3.2678846268471817</v>
      </c>
      <c r="W141" s="53">
        <f t="shared" si="11"/>
        <v>0.13917310096006574</v>
      </c>
      <c r="X141" s="53">
        <f t="shared" si="12"/>
        <v>-0.99026806874157025</v>
      </c>
      <c r="AC141" s="20"/>
    </row>
    <row r="142" spans="1:29" x14ac:dyDescent="0.2">
      <c r="A142" s="163" t="s">
        <v>66</v>
      </c>
      <c r="B142" s="165">
        <v>7</v>
      </c>
      <c r="C142" s="42">
        <v>45338</v>
      </c>
      <c r="E142" s="50">
        <v>14.1</v>
      </c>
      <c r="F142" s="50">
        <v>7</v>
      </c>
      <c r="G142" s="50">
        <v>11.4</v>
      </c>
      <c r="H142" s="50">
        <v>5.0999999999999996</v>
      </c>
      <c r="I142" s="45">
        <v>223</v>
      </c>
      <c r="J142" s="43">
        <v>3.6</v>
      </c>
      <c r="K142" s="43">
        <v>0.7</v>
      </c>
      <c r="L142" s="50">
        <v>1.3</v>
      </c>
      <c r="M142" t="str">
        <f t="shared" si="16"/>
        <v/>
      </c>
      <c r="O142">
        <v>13</v>
      </c>
      <c r="P142">
        <v>0</v>
      </c>
      <c r="Q142">
        <v>-100</v>
      </c>
      <c r="R142" s="154">
        <f t="shared" ref="R142" si="19">AVERAGE(G136:G142)</f>
        <v>9.7714285714285722</v>
      </c>
      <c r="S142" s="49"/>
      <c r="T142" s="53">
        <f t="shared" si="9"/>
        <v>-2.4551940962249943</v>
      </c>
      <c r="U142" s="53">
        <f t="shared" si="10"/>
        <v>-2.632873325829014</v>
      </c>
      <c r="W142" s="53">
        <f t="shared" si="11"/>
        <v>-0.68199836006249837</v>
      </c>
      <c r="X142" s="53">
        <f t="shared" si="12"/>
        <v>-0.73135370161917057</v>
      </c>
      <c r="AC142" s="20"/>
    </row>
    <row r="143" spans="1:29" x14ac:dyDescent="0.2">
      <c r="A143" s="163" t="s">
        <v>67</v>
      </c>
      <c r="B143" s="165">
        <v>7</v>
      </c>
      <c r="C143" s="42">
        <v>45339</v>
      </c>
      <c r="E143" s="50">
        <v>13.7</v>
      </c>
      <c r="F143" s="50">
        <v>7</v>
      </c>
      <c r="G143" s="50">
        <v>10.5</v>
      </c>
      <c r="H143" s="50">
        <v>5.6</v>
      </c>
      <c r="I143" s="45">
        <v>217</v>
      </c>
      <c r="J143" s="43">
        <v>2.8</v>
      </c>
      <c r="K143" s="43">
        <v>1.2</v>
      </c>
      <c r="L143" s="50">
        <v>0</v>
      </c>
      <c r="M143" t="str">
        <f t="shared" si="16"/>
        <v/>
      </c>
      <c r="O143">
        <v>13</v>
      </c>
      <c r="P143">
        <v>0</v>
      </c>
      <c r="Q143">
        <v>-100</v>
      </c>
      <c r="R143" s="154"/>
      <c r="S143" s="49"/>
      <c r="T143" s="53">
        <f t="shared" si="9"/>
        <v>-1.6850820648257345</v>
      </c>
      <c r="U143" s="53">
        <f t="shared" si="10"/>
        <v>-2.2361794281324205</v>
      </c>
      <c r="W143" s="53">
        <f t="shared" si="11"/>
        <v>-0.60181502315204805</v>
      </c>
      <c r="X143" s="53">
        <f t="shared" si="12"/>
        <v>-0.79863551004729305</v>
      </c>
      <c r="AC143" s="20"/>
    </row>
    <row r="144" spans="1:29" x14ac:dyDescent="0.2">
      <c r="A144" s="163" t="s">
        <v>68</v>
      </c>
      <c r="B144" s="165">
        <v>7</v>
      </c>
      <c r="C144" s="42">
        <v>45340</v>
      </c>
      <c r="E144" s="50">
        <v>11.4</v>
      </c>
      <c r="F144" s="50">
        <v>8.1999999999999993</v>
      </c>
      <c r="G144" s="50">
        <v>9.6</v>
      </c>
      <c r="H144" s="50">
        <v>8</v>
      </c>
      <c r="I144" s="45">
        <v>219</v>
      </c>
      <c r="J144" s="43">
        <v>5.8</v>
      </c>
      <c r="K144" s="43">
        <v>0</v>
      </c>
      <c r="L144" s="50">
        <v>5.2</v>
      </c>
      <c r="M144" t="str">
        <f t="shared" si="16"/>
        <v/>
      </c>
      <c r="O144">
        <v>13</v>
      </c>
      <c r="P144">
        <v>0</v>
      </c>
      <c r="Q144">
        <v>-100</v>
      </c>
      <c r="S144" s="49"/>
      <c r="T144" s="53">
        <f t="shared" si="9"/>
        <v>-3.6500582680890581</v>
      </c>
      <c r="U144" s="53">
        <f t="shared" si="10"/>
        <v>-4.5074465764504303</v>
      </c>
      <c r="W144" s="53">
        <f t="shared" si="11"/>
        <v>-0.62932039104983761</v>
      </c>
      <c r="X144" s="53">
        <f t="shared" si="12"/>
        <v>-0.77714596145697079</v>
      </c>
      <c r="AC144" s="20"/>
    </row>
    <row r="145" spans="1:29" x14ac:dyDescent="0.2">
      <c r="A145" s="163" t="s">
        <v>62</v>
      </c>
      <c r="B145" s="163">
        <v>8</v>
      </c>
      <c r="C145" s="42">
        <v>45341</v>
      </c>
      <c r="E145" s="50">
        <v>10.9</v>
      </c>
      <c r="F145" s="50">
        <v>4</v>
      </c>
      <c r="G145" s="50">
        <v>8.5</v>
      </c>
      <c r="H145" s="50">
        <v>1.5</v>
      </c>
      <c r="I145" s="45">
        <v>248</v>
      </c>
      <c r="J145" s="43">
        <v>3.9</v>
      </c>
      <c r="K145" s="43">
        <v>0.3</v>
      </c>
      <c r="L145" s="50">
        <v>2.4</v>
      </c>
      <c r="M145" t="str">
        <f t="shared" si="16"/>
        <v/>
      </c>
      <c r="O145">
        <v>13</v>
      </c>
      <c r="P145">
        <v>0</v>
      </c>
      <c r="Q145">
        <v>-100</v>
      </c>
      <c r="S145" s="49"/>
      <c r="T145" s="53">
        <f t="shared" si="9"/>
        <v>-3.6160170328104706</v>
      </c>
      <c r="U145" s="53">
        <f t="shared" si="10"/>
        <v>-1.4609657143220578</v>
      </c>
      <c r="W145" s="53">
        <f t="shared" si="11"/>
        <v>-0.92718385456678731</v>
      </c>
      <c r="X145" s="53">
        <f t="shared" si="12"/>
        <v>-0.37460659341591229</v>
      </c>
      <c r="AC145" s="20"/>
    </row>
    <row r="146" spans="1:29" x14ac:dyDescent="0.2">
      <c r="A146" s="163" t="s">
        <v>63</v>
      </c>
      <c r="B146" s="165">
        <v>8</v>
      </c>
      <c r="C146" s="42">
        <v>45342</v>
      </c>
      <c r="E146" s="50">
        <v>12.3</v>
      </c>
      <c r="F146" s="50">
        <v>5</v>
      </c>
      <c r="G146" s="50">
        <v>8.1</v>
      </c>
      <c r="H146" s="50">
        <v>3.5</v>
      </c>
      <c r="I146" s="45">
        <v>220</v>
      </c>
      <c r="J146" s="43">
        <v>4.9000000000000004</v>
      </c>
      <c r="K146" s="43">
        <v>2.9</v>
      </c>
      <c r="L146" s="50">
        <v>0</v>
      </c>
      <c r="M146" t="str">
        <f t="shared" si="16"/>
        <v/>
      </c>
      <c r="O146">
        <v>13</v>
      </c>
      <c r="P146">
        <v>0</v>
      </c>
      <c r="Q146">
        <v>-100</v>
      </c>
      <c r="S146" s="49"/>
      <c r="T146" s="53">
        <f t="shared" si="9"/>
        <v>-3.1496592874640426</v>
      </c>
      <c r="U146" s="53">
        <f t="shared" si="10"/>
        <v>-3.7536177712829923</v>
      </c>
      <c r="W146" s="53">
        <f t="shared" si="11"/>
        <v>-0.64278760968653925</v>
      </c>
      <c r="X146" s="53">
        <f t="shared" si="12"/>
        <v>-0.76604444311897801</v>
      </c>
      <c r="AC146" s="20"/>
    </row>
    <row r="147" spans="1:29" x14ac:dyDescent="0.2">
      <c r="A147" s="163" t="s">
        <v>64</v>
      </c>
      <c r="B147" s="165">
        <v>8</v>
      </c>
      <c r="C147" s="42">
        <v>45343</v>
      </c>
      <c r="E147" s="50">
        <v>10.9</v>
      </c>
      <c r="F147" s="50">
        <v>8.1</v>
      </c>
      <c r="G147" s="50">
        <v>9.1</v>
      </c>
      <c r="H147" s="50">
        <v>7.6</v>
      </c>
      <c r="I147" s="45">
        <v>194</v>
      </c>
      <c r="J147" s="43">
        <v>6.2</v>
      </c>
      <c r="K147" s="43">
        <v>0.1</v>
      </c>
      <c r="L147" s="50">
        <v>6</v>
      </c>
      <c r="M147" t="str">
        <f t="shared" si="16"/>
        <v/>
      </c>
      <c r="O147">
        <v>13</v>
      </c>
      <c r="P147">
        <v>0</v>
      </c>
      <c r="Q147">
        <v>-100</v>
      </c>
      <c r="S147" s="49"/>
      <c r="T147" s="53">
        <f t="shared" si="9"/>
        <v>-1.4999157527179385</v>
      </c>
      <c r="U147" s="53">
        <f t="shared" si="10"/>
        <v>-6.0158335029111782</v>
      </c>
      <c r="W147" s="53">
        <f t="shared" si="11"/>
        <v>-0.24192189559966751</v>
      </c>
      <c r="X147" s="53">
        <f t="shared" si="12"/>
        <v>-0.97029572627599647</v>
      </c>
      <c r="AC147" s="20"/>
    </row>
    <row r="148" spans="1:29" x14ac:dyDescent="0.2">
      <c r="A148" s="163" t="s">
        <v>65</v>
      </c>
      <c r="B148" s="165">
        <v>8</v>
      </c>
      <c r="C148" s="42">
        <v>45344</v>
      </c>
      <c r="E148" s="50">
        <v>13.2</v>
      </c>
      <c r="F148" s="50">
        <v>3.7</v>
      </c>
      <c r="G148" s="50">
        <v>9.8000000000000007</v>
      </c>
      <c r="H148" s="50">
        <v>3.5</v>
      </c>
      <c r="I148" s="45">
        <v>208</v>
      </c>
      <c r="J148" s="43">
        <v>6.8</v>
      </c>
      <c r="K148" s="43">
        <v>0.1</v>
      </c>
      <c r="L148" s="50">
        <v>9.6999999999999993</v>
      </c>
      <c r="M148" t="str">
        <f t="shared" si="16"/>
        <v/>
      </c>
      <c r="O148">
        <v>13</v>
      </c>
      <c r="P148">
        <v>0</v>
      </c>
      <c r="Q148">
        <v>-100</v>
      </c>
      <c r="S148" s="49"/>
      <c r="T148" s="53">
        <f t="shared" si="9"/>
        <v>-3.1924066269440576</v>
      </c>
      <c r="U148" s="53">
        <f t="shared" si="10"/>
        <v>-6.0040436314407026</v>
      </c>
      <c r="W148" s="53">
        <f t="shared" si="11"/>
        <v>-0.46947156278589086</v>
      </c>
      <c r="X148" s="53">
        <f t="shared" si="12"/>
        <v>-0.88294759285892688</v>
      </c>
      <c r="AC148" s="20"/>
    </row>
    <row r="149" spans="1:29" x14ac:dyDescent="0.2">
      <c r="A149" s="163" t="s">
        <v>66</v>
      </c>
      <c r="B149" s="165">
        <v>8</v>
      </c>
      <c r="C149" s="42">
        <v>45345</v>
      </c>
      <c r="E149" s="50">
        <v>8.3000000000000007</v>
      </c>
      <c r="F149" s="50">
        <v>4.2</v>
      </c>
      <c r="G149" s="50">
        <v>6.2</v>
      </c>
      <c r="H149" s="50">
        <v>3.2</v>
      </c>
      <c r="I149" s="45">
        <v>199</v>
      </c>
      <c r="J149" s="43">
        <v>6.4</v>
      </c>
      <c r="K149" s="43">
        <v>0.5</v>
      </c>
      <c r="L149" s="50">
        <v>0.7</v>
      </c>
      <c r="M149" t="str">
        <f t="shared" si="16"/>
        <v/>
      </c>
      <c r="O149">
        <v>13</v>
      </c>
      <c r="P149">
        <v>0</v>
      </c>
      <c r="Q149">
        <v>-100</v>
      </c>
      <c r="R149" s="154">
        <f t="shared" ref="R149" si="20">AVERAGE(G143:G149)</f>
        <v>8.828571428571431</v>
      </c>
      <c r="S149" s="49"/>
      <c r="T149" s="53">
        <f t="shared" si="9"/>
        <v>-2.0836361885258032</v>
      </c>
      <c r="U149" s="53">
        <f t="shared" si="10"/>
        <v>-6.0513188838356271</v>
      </c>
      <c r="W149" s="53">
        <f t="shared" si="11"/>
        <v>-0.32556815445715676</v>
      </c>
      <c r="X149" s="53">
        <f t="shared" si="12"/>
        <v>-0.94551857559931674</v>
      </c>
      <c r="AC149" s="20"/>
    </row>
    <row r="150" spans="1:29" x14ac:dyDescent="0.2">
      <c r="A150" s="163" t="s">
        <v>67</v>
      </c>
      <c r="B150" s="165">
        <v>8</v>
      </c>
      <c r="C150" s="42">
        <v>45346</v>
      </c>
      <c r="E150" s="50">
        <v>7.7</v>
      </c>
      <c r="F150" s="50">
        <v>3.8</v>
      </c>
      <c r="G150" s="50">
        <v>5.6</v>
      </c>
      <c r="H150" s="50">
        <v>3.1</v>
      </c>
      <c r="I150" s="45">
        <v>186</v>
      </c>
      <c r="J150" s="43">
        <v>4.3</v>
      </c>
      <c r="K150" s="43">
        <v>2.4</v>
      </c>
      <c r="L150" s="50">
        <v>1.7</v>
      </c>
      <c r="M150" t="str">
        <f t="shared" si="16"/>
        <v/>
      </c>
      <c r="O150">
        <v>13</v>
      </c>
      <c r="P150">
        <v>0</v>
      </c>
      <c r="Q150">
        <v>-100</v>
      </c>
      <c r="R150" s="154"/>
      <c r="S150" s="49"/>
      <c r="T150" s="53">
        <f t="shared" si="9"/>
        <v>-0.44947239205090811</v>
      </c>
      <c r="U150" s="53">
        <f t="shared" si="10"/>
        <v>-4.2764441500835755</v>
      </c>
      <c r="W150" s="53">
        <f t="shared" si="11"/>
        <v>-0.10452846326765305</v>
      </c>
      <c r="X150" s="53">
        <f t="shared" si="12"/>
        <v>-0.9945218953682734</v>
      </c>
      <c r="AC150" s="20"/>
    </row>
    <row r="151" spans="1:29" x14ac:dyDescent="0.2">
      <c r="A151" s="163" t="s">
        <v>68</v>
      </c>
      <c r="B151" s="165">
        <v>8</v>
      </c>
      <c r="C151" s="42">
        <v>45347</v>
      </c>
      <c r="E151" s="50">
        <v>10.199999999999999</v>
      </c>
      <c r="F151" s="50">
        <v>4.9000000000000004</v>
      </c>
      <c r="G151" s="50">
        <v>7</v>
      </c>
      <c r="H151" s="50">
        <v>4.4000000000000004</v>
      </c>
      <c r="I151" s="45">
        <v>159</v>
      </c>
      <c r="J151" s="43">
        <v>3.6</v>
      </c>
      <c r="K151" s="43">
        <v>4.5</v>
      </c>
      <c r="L151" s="50">
        <v>2.1</v>
      </c>
      <c r="M151" t="str">
        <f t="shared" si="16"/>
        <v/>
      </c>
      <c r="O151">
        <v>13</v>
      </c>
      <c r="P151">
        <v>0</v>
      </c>
      <c r="Q151">
        <v>-100</v>
      </c>
      <c r="S151" s="49"/>
      <c r="T151" s="53">
        <f t="shared" si="9"/>
        <v>1.2901246183630808</v>
      </c>
      <c r="U151" s="53">
        <f t="shared" si="10"/>
        <v>-3.3608895353899264</v>
      </c>
      <c r="W151" s="53">
        <f t="shared" si="11"/>
        <v>0.35836794954530021</v>
      </c>
      <c r="X151" s="53">
        <f t="shared" si="12"/>
        <v>-0.93358042649720174</v>
      </c>
      <c r="AC151" s="20"/>
    </row>
    <row r="152" spans="1:29" x14ac:dyDescent="0.2">
      <c r="A152" s="163" t="s">
        <v>62</v>
      </c>
      <c r="B152" s="163">
        <v>9</v>
      </c>
      <c r="C152" s="42">
        <v>45348</v>
      </c>
      <c r="E152" s="50">
        <v>6.9</v>
      </c>
      <c r="F152" s="50">
        <v>4.3</v>
      </c>
      <c r="G152" s="50">
        <v>5.3</v>
      </c>
      <c r="H152" s="50">
        <v>3.9</v>
      </c>
      <c r="I152" s="45">
        <v>33</v>
      </c>
      <c r="J152" s="43">
        <v>6.6</v>
      </c>
      <c r="K152" s="43">
        <v>0.7</v>
      </c>
      <c r="L152" s="50">
        <v>17.399999999999999</v>
      </c>
      <c r="M152" t="str">
        <f t="shared" si="16"/>
        <v/>
      </c>
      <c r="O152">
        <v>13</v>
      </c>
      <c r="P152">
        <v>0</v>
      </c>
      <c r="Q152">
        <v>-100</v>
      </c>
      <c r="S152" s="49"/>
      <c r="T152" s="53">
        <f t="shared" si="9"/>
        <v>3.5946176310991786</v>
      </c>
      <c r="U152" s="53">
        <f t="shared" si="10"/>
        <v>5.5352257484397986</v>
      </c>
      <c r="W152" s="53">
        <f t="shared" si="11"/>
        <v>0.54463903501502708</v>
      </c>
      <c r="X152" s="53">
        <f t="shared" si="12"/>
        <v>0.83867056794542405</v>
      </c>
      <c r="AC152" s="20"/>
    </row>
    <row r="153" spans="1:29" x14ac:dyDescent="0.2">
      <c r="A153" s="163" t="s">
        <v>63</v>
      </c>
      <c r="B153" s="165">
        <v>9</v>
      </c>
      <c r="C153" s="42">
        <v>45349</v>
      </c>
      <c r="E153" s="50">
        <v>8.8000000000000007</v>
      </c>
      <c r="F153" s="50">
        <v>-0.2</v>
      </c>
      <c r="G153" s="50">
        <v>4.4000000000000004</v>
      </c>
      <c r="H153" s="50">
        <v>-3.8</v>
      </c>
      <c r="I153" s="45">
        <v>23</v>
      </c>
      <c r="J153" s="43">
        <v>3.3</v>
      </c>
      <c r="K153" s="43">
        <v>8.1999999999999993</v>
      </c>
      <c r="L153" s="50">
        <v>0</v>
      </c>
      <c r="M153" t="str">
        <f t="shared" si="16"/>
        <v/>
      </c>
      <c r="O153">
        <v>13</v>
      </c>
      <c r="P153">
        <v>0</v>
      </c>
      <c r="Q153">
        <v>-100</v>
      </c>
      <c r="S153" s="49"/>
      <c r="T153" s="53">
        <f t="shared" si="9"/>
        <v>1.2894127240146032</v>
      </c>
      <c r="U153" s="53">
        <f t="shared" si="10"/>
        <v>3.0376660163930529</v>
      </c>
      <c r="W153" s="53">
        <f t="shared" si="11"/>
        <v>0.39073112848927372</v>
      </c>
      <c r="X153" s="53">
        <f t="shared" si="12"/>
        <v>0.92050485345244037</v>
      </c>
      <c r="AC153" s="20"/>
    </row>
    <row r="154" spans="1:29" x14ac:dyDescent="0.2">
      <c r="A154" s="163" t="s">
        <v>64</v>
      </c>
      <c r="B154" s="165">
        <v>9</v>
      </c>
      <c r="C154" s="42">
        <v>45350</v>
      </c>
      <c r="E154" s="50">
        <v>8.9</v>
      </c>
      <c r="F154" s="50">
        <v>-1.1000000000000001</v>
      </c>
      <c r="G154" s="50">
        <v>4.7</v>
      </c>
      <c r="H154" s="50">
        <v>-4.7</v>
      </c>
      <c r="I154" s="45">
        <v>185</v>
      </c>
      <c r="J154" s="43">
        <v>3.1</v>
      </c>
      <c r="K154" s="43">
        <v>1.5</v>
      </c>
      <c r="L154" s="50">
        <v>0</v>
      </c>
      <c r="M154" t="str">
        <f t="shared" si="16"/>
        <v/>
      </c>
      <c r="O154">
        <v>13</v>
      </c>
      <c r="P154">
        <v>0</v>
      </c>
      <c r="Q154">
        <v>-100</v>
      </c>
      <c r="S154" s="49"/>
      <c r="T154" s="53">
        <f t="shared" si="9"/>
        <v>-0.27018280251773963</v>
      </c>
      <c r="U154" s="53">
        <f t="shared" si="10"/>
        <v>-3.0882035640844112</v>
      </c>
      <c r="W154" s="53">
        <f t="shared" si="11"/>
        <v>-8.7155742747657944E-2</v>
      </c>
      <c r="X154" s="53">
        <f t="shared" si="12"/>
        <v>-0.99619469809174555</v>
      </c>
      <c r="AC154" s="20"/>
    </row>
    <row r="155" spans="1:29" x14ac:dyDescent="0.2">
      <c r="A155" s="163" t="s">
        <v>65</v>
      </c>
      <c r="B155" s="165">
        <v>9</v>
      </c>
      <c r="C155" s="42">
        <v>45351</v>
      </c>
      <c r="E155" s="50">
        <v>10</v>
      </c>
      <c r="F155" s="50">
        <v>5.3</v>
      </c>
      <c r="G155" s="50">
        <v>8.3000000000000007</v>
      </c>
      <c r="H155" s="50">
        <v>4.5</v>
      </c>
      <c r="I155" s="45">
        <v>177</v>
      </c>
      <c r="J155" s="43">
        <v>4.5999999999999996</v>
      </c>
      <c r="K155" s="43">
        <v>0</v>
      </c>
      <c r="L155" s="50">
        <v>2.8</v>
      </c>
      <c r="M155" t="str">
        <f t="shared" si="16"/>
        <v/>
      </c>
      <c r="O155">
        <v>13</v>
      </c>
      <c r="P155">
        <v>0</v>
      </c>
      <c r="Q155">
        <v>-100</v>
      </c>
      <c r="S155" s="49"/>
      <c r="T155" s="53">
        <f t="shared" ref="T155" si="21">J155*SIN(I155*PI()/180)</f>
        <v>0.2407453987175415</v>
      </c>
      <c r="U155" s="53">
        <f t="shared" ref="U155" si="22">J155*COS(I155*PI()/180)</f>
        <v>-4.5936958598710396</v>
      </c>
      <c r="W155" s="53">
        <f t="shared" ref="W155" si="23">SIN(I155*PI()/180)</f>
        <v>5.2335956242943807E-2</v>
      </c>
      <c r="X155" s="53">
        <f t="shared" ref="X155" si="24">COS(I155*PI()/180)</f>
        <v>-0.99862953475457383</v>
      </c>
      <c r="AC155" s="20"/>
    </row>
    <row r="156" spans="1:29" x14ac:dyDescent="0.2">
      <c r="A156" s="163" t="s">
        <v>66</v>
      </c>
      <c r="B156" s="165">
        <v>9</v>
      </c>
      <c r="C156" s="42">
        <v>45352</v>
      </c>
      <c r="E156" s="50">
        <v>10.4</v>
      </c>
      <c r="F156" s="50">
        <v>5.0999999999999996</v>
      </c>
      <c r="G156" s="50">
        <v>8.5</v>
      </c>
      <c r="H156" s="50">
        <v>4.5999999999999996</v>
      </c>
      <c r="I156" s="45">
        <v>171</v>
      </c>
      <c r="J156" s="43">
        <v>5.5</v>
      </c>
      <c r="K156" s="43">
        <v>3.2</v>
      </c>
      <c r="L156" s="50">
        <v>0.8</v>
      </c>
      <c r="M156" t="str">
        <f t="shared" si="16"/>
        <v/>
      </c>
      <c r="O156">
        <v>13</v>
      </c>
      <c r="P156">
        <v>0</v>
      </c>
      <c r="Q156">
        <v>-100</v>
      </c>
      <c r="R156" s="154">
        <f t="shared" ref="R156" si="25">AVERAGE(G150:G156)</f>
        <v>6.2571428571428571</v>
      </c>
      <c r="S156" s="49"/>
      <c r="T156" s="53">
        <f t="shared" si="9"/>
        <v>0.86038955772127035</v>
      </c>
      <c r="U156" s="53">
        <f t="shared" si="10"/>
        <v>-5.4322858732732575</v>
      </c>
      <c r="W156" s="53">
        <f t="shared" si="11"/>
        <v>0.15643446504023098</v>
      </c>
      <c r="X156" s="53">
        <f t="shared" si="12"/>
        <v>-0.98768834059513766</v>
      </c>
      <c r="AC156" s="20"/>
    </row>
    <row r="157" spans="1:29" x14ac:dyDescent="0.2">
      <c r="A157" s="163" t="s">
        <v>67</v>
      </c>
      <c r="B157" s="165">
        <v>9</v>
      </c>
      <c r="C157" s="42">
        <v>45353</v>
      </c>
      <c r="E157" s="50">
        <v>13.9</v>
      </c>
      <c r="F157" s="50">
        <v>6</v>
      </c>
      <c r="G157" s="50">
        <v>10.1</v>
      </c>
      <c r="H157" s="50">
        <v>4.8</v>
      </c>
      <c r="I157" s="45">
        <v>153</v>
      </c>
      <c r="J157" s="43">
        <v>4.8</v>
      </c>
      <c r="K157" s="43">
        <v>7.8</v>
      </c>
      <c r="L157" s="50">
        <v>0.3</v>
      </c>
      <c r="M157" t="str">
        <f t="shared" si="16"/>
        <v/>
      </c>
      <c r="O157">
        <v>13</v>
      </c>
      <c r="P157">
        <v>0</v>
      </c>
      <c r="Q157">
        <v>-100</v>
      </c>
      <c r="R157" s="154"/>
      <c r="S157" s="49"/>
      <c r="T157" s="53">
        <f t="shared" si="9"/>
        <v>2.1791543987498248</v>
      </c>
      <c r="U157" s="53">
        <f t="shared" si="10"/>
        <v>-4.2768313161041656</v>
      </c>
      <c r="W157" s="53">
        <f t="shared" si="11"/>
        <v>0.45399049973954686</v>
      </c>
      <c r="X157" s="53">
        <f t="shared" si="12"/>
        <v>-0.89100652418836779</v>
      </c>
      <c r="AC157" s="20"/>
    </row>
    <row r="158" spans="1:29" x14ac:dyDescent="0.2">
      <c r="A158" s="163" t="s">
        <v>68</v>
      </c>
      <c r="B158" s="165">
        <v>9</v>
      </c>
      <c r="C158" s="42">
        <v>45354</v>
      </c>
      <c r="E158" s="50">
        <v>15.7</v>
      </c>
      <c r="F158" s="50">
        <v>7.9</v>
      </c>
      <c r="G158" s="50">
        <v>11</v>
      </c>
      <c r="H158" s="50">
        <v>7.8</v>
      </c>
      <c r="I158" s="45">
        <v>271</v>
      </c>
      <c r="J158" s="43">
        <v>2.9</v>
      </c>
      <c r="K158" s="43">
        <v>4.5999999999999996</v>
      </c>
      <c r="L158" s="50">
        <v>0.1</v>
      </c>
      <c r="M158" t="str">
        <f t="shared" si="16"/>
        <v/>
      </c>
      <c r="O158">
        <v>13</v>
      </c>
      <c r="P158">
        <v>0</v>
      </c>
      <c r="Q158">
        <v>-100</v>
      </c>
      <c r="S158" s="49"/>
      <c r="T158" s="53">
        <f t="shared" si="9"/>
        <v>-2.8995583159535347</v>
      </c>
      <c r="U158" s="53">
        <f t="shared" si="10"/>
        <v>5.0611978668121074E-2</v>
      </c>
      <c r="W158" s="53">
        <f t="shared" si="11"/>
        <v>-0.99984769515639127</v>
      </c>
      <c r="X158" s="53">
        <f t="shared" si="12"/>
        <v>1.745240643728313E-2</v>
      </c>
      <c r="AC158" s="20"/>
    </row>
    <row r="159" spans="1:29" x14ac:dyDescent="0.2">
      <c r="A159" s="163" t="s">
        <v>62</v>
      </c>
      <c r="B159" s="163">
        <v>10</v>
      </c>
      <c r="C159" s="42">
        <v>45355</v>
      </c>
      <c r="E159" s="50">
        <v>12.3</v>
      </c>
      <c r="F159" s="50">
        <v>2.6</v>
      </c>
      <c r="G159" s="50">
        <v>7.9</v>
      </c>
      <c r="H159" s="50">
        <v>-1.6</v>
      </c>
      <c r="I159" s="45">
        <v>283</v>
      </c>
      <c r="J159" s="43">
        <v>2</v>
      </c>
      <c r="K159" s="43">
        <v>9.1</v>
      </c>
      <c r="L159" s="50">
        <v>0</v>
      </c>
      <c r="M159" t="str">
        <f t="shared" si="16"/>
        <v/>
      </c>
      <c r="O159">
        <v>13</v>
      </c>
      <c r="P159">
        <v>0</v>
      </c>
      <c r="Q159">
        <v>-100</v>
      </c>
      <c r="S159" s="49"/>
      <c r="T159" s="53">
        <f t="shared" si="9"/>
        <v>-1.9487401295704705</v>
      </c>
      <c r="U159" s="53">
        <f t="shared" si="10"/>
        <v>0.44990210868772984</v>
      </c>
      <c r="W159" s="53">
        <f t="shared" si="11"/>
        <v>-0.97437006478523525</v>
      </c>
      <c r="X159" s="53">
        <f t="shared" si="12"/>
        <v>0.22495105434386492</v>
      </c>
      <c r="AC159" s="20"/>
    </row>
    <row r="160" spans="1:29" x14ac:dyDescent="0.2">
      <c r="A160" s="163" t="s">
        <v>63</v>
      </c>
      <c r="B160" s="165">
        <v>10</v>
      </c>
      <c r="C160" s="42">
        <v>45356</v>
      </c>
      <c r="E160" s="50">
        <v>9.1</v>
      </c>
      <c r="F160" s="50">
        <v>2.6</v>
      </c>
      <c r="G160" s="50">
        <v>6.9</v>
      </c>
      <c r="H160" s="50">
        <v>-1.6</v>
      </c>
      <c r="I160" s="45">
        <v>196</v>
      </c>
      <c r="J160" s="43">
        <v>1.4</v>
      </c>
      <c r="K160" s="43">
        <v>0.3</v>
      </c>
      <c r="L160" s="50">
        <v>0.2</v>
      </c>
      <c r="M160" t="str">
        <f t="shared" si="16"/>
        <v/>
      </c>
      <c r="O160">
        <v>13</v>
      </c>
      <c r="P160">
        <v>0</v>
      </c>
      <c r="Q160">
        <v>-100</v>
      </c>
      <c r="S160" s="49"/>
      <c r="T160" s="53">
        <f t="shared" si="9"/>
        <v>-0.38589229814379855</v>
      </c>
      <c r="U160" s="53">
        <f t="shared" si="10"/>
        <v>-1.3457663743136463</v>
      </c>
      <c r="W160" s="53">
        <f t="shared" si="11"/>
        <v>-0.275637355816999</v>
      </c>
      <c r="X160" s="53">
        <f t="shared" si="12"/>
        <v>-0.96126169593831889</v>
      </c>
      <c r="AC160" s="20"/>
    </row>
    <row r="161" spans="1:29" x14ac:dyDescent="0.2">
      <c r="A161" s="163" t="s">
        <v>64</v>
      </c>
      <c r="B161" s="165">
        <v>10</v>
      </c>
      <c r="C161" s="42">
        <v>45357</v>
      </c>
      <c r="E161" s="50">
        <v>12.7</v>
      </c>
      <c r="F161" s="50">
        <v>-0.4</v>
      </c>
      <c r="G161" s="50">
        <v>6.6</v>
      </c>
      <c r="H161" s="50">
        <v>-3.9</v>
      </c>
      <c r="I161" s="45">
        <v>75</v>
      </c>
      <c r="J161" s="43">
        <v>1.8</v>
      </c>
      <c r="K161" s="43">
        <v>6</v>
      </c>
      <c r="L161" s="50">
        <v>0</v>
      </c>
      <c r="M161" t="str">
        <f t="shared" si="16"/>
        <v/>
      </c>
      <c r="O161">
        <v>13</v>
      </c>
      <c r="P161">
        <v>0</v>
      </c>
      <c r="Q161">
        <v>-100</v>
      </c>
      <c r="S161" s="49"/>
      <c r="T161" s="53">
        <f t="shared" si="9"/>
        <v>1.738666487320323</v>
      </c>
      <c r="U161" s="53">
        <f t="shared" si="10"/>
        <v>0.46587428118453733</v>
      </c>
      <c r="W161" s="53">
        <f t="shared" si="11"/>
        <v>0.96592582628906831</v>
      </c>
      <c r="X161" s="53">
        <f t="shared" si="12"/>
        <v>0.25881904510252074</v>
      </c>
      <c r="AC161" s="20"/>
    </row>
    <row r="162" spans="1:29" x14ac:dyDescent="0.2">
      <c r="A162" s="163" t="s">
        <v>65</v>
      </c>
      <c r="B162" s="165">
        <v>10</v>
      </c>
      <c r="C162" s="42">
        <v>45358</v>
      </c>
      <c r="E162" s="50">
        <v>10.199999999999999</v>
      </c>
      <c r="F162" s="50">
        <v>1.4</v>
      </c>
      <c r="G162" s="50">
        <v>6</v>
      </c>
      <c r="H162" s="50">
        <v>-0.2</v>
      </c>
      <c r="I162" s="45">
        <v>68</v>
      </c>
      <c r="J162" s="43">
        <v>4</v>
      </c>
      <c r="K162" s="43">
        <v>6</v>
      </c>
      <c r="L162" s="50">
        <v>0</v>
      </c>
      <c r="M162" t="str">
        <f t="shared" si="16"/>
        <v/>
      </c>
      <c r="O162">
        <v>13</v>
      </c>
      <c r="P162">
        <v>0</v>
      </c>
      <c r="Q162">
        <v>-100</v>
      </c>
      <c r="S162" s="49"/>
      <c r="T162" s="53">
        <f t="shared" ref="T162:T225" si="26">J162*SIN(I162*PI()/180)</f>
        <v>3.7087354182671497</v>
      </c>
      <c r="U162" s="53">
        <f t="shared" ref="U162:U225" si="27">J162*COS(I162*PI()/180)</f>
        <v>1.4984263736636478</v>
      </c>
      <c r="W162" s="53">
        <f t="shared" ref="W162:W225" si="28">SIN(I162*PI()/180)</f>
        <v>0.92718385456678742</v>
      </c>
      <c r="X162" s="53">
        <f t="shared" ref="X162:X225" si="29">COS(I162*PI()/180)</f>
        <v>0.37460659341591196</v>
      </c>
      <c r="AC162" s="20"/>
    </row>
    <row r="163" spans="1:29" x14ac:dyDescent="0.2">
      <c r="A163" s="163" t="s">
        <v>66</v>
      </c>
      <c r="B163" s="165">
        <v>10</v>
      </c>
      <c r="C163" s="42">
        <v>45359</v>
      </c>
      <c r="E163" s="50">
        <v>11.6</v>
      </c>
      <c r="F163" s="50">
        <v>1.8</v>
      </c>
      <c r="G163" s="50">
        <v>6.7</v>
      </c>
      <c r="H163" s="50">
        <v>0.7</v>
      </c>
      <c r="I163" s="45">
        <v>87</v>
      </c>
      <c r="J163" s="43">
        <v>4.8</v>
      </c>
      <c r="K163" s="43">
        <v>10.3</v>
      </c>
      <c r="L163" s="50">
        <v>0</v>
      </c>
      <c r="M163" t="str">
        <f t="shared" si="16"/>
        <v/>
      </c>
      <c r="O163">
        <v>13</v>
      </c>
      <c r="P163">
        <v>0</v>
      </c>
      <c r="Q163">
        <v>-100</v>
      </c>
      <c r="R163" s="154">
        <f t="shared" ref="R163" si="30">AVERAGE(G157:G163)</f>
        <v>7.8857142857142861</v>
      </c>
      <c r="S163" s="49"/>
      <c r="T163" s="53">
        <f t="shared" si="26"/>
        <v>4.7934217668219539</v>
      </c>
      <c r="U163" s="53">
        <f t="shared" si="27"/>
        <v>0.25121258996613105</v>
      </c>
      <c r="W163" s="53">
        <f t="shared" si="28"/>
        <v>0.99862953475457383</v>
      </c>
      <c r="X163" s="53">
        <f t="shared" si="29"/>
        <v>5.2335956242943966E-2</v>
      </c>
      <c r="AC163" s="20"/>
    </row>
    <row r="164" spans="1:29" x14ac:dyDescent="0.2">
      <c r="A164" s="163" t="s">
        <v>67</v>
      </c>
      <c r="B164" s="165">
        <v>10</v>
      </c>
      <c r="C164" s="42">
        <v>45360</v>
      </c>
      <c r="E164" s="50">
        <v>14.4</v>
      </c>
      <c r="F164" s="50">
        <v>4.7</v>
      </c>
      <c r="G164" s="50">
        <v>9.6999999999999993</v>
      </c>
      <c r="H164" s="50">
        <v>3.1</v>
      </c>
      <c r="I164" s="45">
        <v>96</v>
      </c>
      <c r="J164" s="43">
        <v>3.7</v>
      </c>
      <c r="K164" s="43">
        <v>3.9</v>
      </c>
      <c r="L164" s="50">
        <v>0</v>
      </c>
      <c r="M164" t="str">
        <f t="shared" si="16"/>
        <v/>
      </c>
      <c r="O164">
        <v>13</v>
      </c>
      <c r="P164">
        <v>0</v>
      </c>
      <c r="Q164">
        <v>-100</v>
      </c>
      <c r="R164" s="154"/>
      <c r="S164" s="49"/>
      <c r="T164" s="53">
        <f t="shared" si="26"/>
        <v>3.6797310128626117</v>
      </c>
      <c r="U164" s="53">
        <f t="shared" si="27"/>
        <v>-0.38675531409031733</v>
      </c>
      <c r="W164" s="53">
        <f t="shared" si="28"/>
        <v>0.9945218953682734</v>
      </c>
      <c r="X164" s="53">
        <f t="shared" si="29"/>
        <v>-0.10452846326765333</v>
      </c>
      <c r="AC164" s="20"/>
    </row>
    <row r="165" spans="1:29" x14ac:dyDescent="0.2">
      <c r="A165" s="163" t="s">
        <v>68</v>
      </c>
      <c r="B165" s="165">
        <v>10</v>
      </c>
      <c r="C165" s="42">
        <v>45361</v>
      </c>
      <c r="E165" s="50">
        <v>14.1</v>
      </c>
      <c r="F165" s="50">
        <v>7</v>
      </c>
      <c r="G165" s="50">
        <v>9.9</v>
      </c>
      <c r="H165" s="50">
        <v>5.6</v>
      </c>
      <c r="I165" s="45">
        <v>60</v>
      </c>
      <c r="J165" s="43">
        <v>3.3</v>
      </c>
      <c r="K165" s="43">
        <v>1</v>
      </c>
      <c r="L165" s="50">
        <v>0</v>
      </c>
      <c r="M165" t="str">
        <f t="shared" si="16"/>
        <v/>
      </c>
      <c r="O165">
        <v>13</v>
      </c>
      <c r="P165">
        <v>0</v>
      </c>
      <c r="Q165">
        <v>-100</v>
      </c>
      <c r="S165" s="49"/>
      <c r="T165" s="53">
        <f t="shared" si="26"/>
        <v>2.8578838324886471</v>
      </c>
      <c r="U165" s="53">
        <f t="shared" si="27"/>
        <v>1.6500000000000004</v>
      </c>
      <c r="W165" s="53">
        <f t="shared" si="28"/>
        <v>0.8660254037844386</v>
      </c>
      <c r="X165" s="53">
        <f t="shared" si="29"/>
        <v>0.50000000000000011</v>
      </c>
      <c r="AC165" s="20"/>
    </row>
    <row r="166" spans="1:29" x14ac:dyDescent="0.2">
      <c r="A166" s="163" t="s">
        <v>62</v>
      </c>
      <c r="B166" s="163">
        <v>11</v>
      </c>
      <c r="C166" s="42">
        <v>45362</v>
      </c>
      <c r="E166" s="50">
        <v>8.4</v>
      </c>
      <c r="F166" s="50">
        <v>6.9</v>
      </c>
      <c r="G166" s="50">
        <v>7.6</v>
      </c>
      <c r="H166" s="50">
        <v>6.1</v>
      </c>
      <c r="I166" s="45">
        <v>278</v>
      </c>
      <c r="J166" s="43">
        <v>2</v>
      </c>
      <c r="K166" s="43">
        <v>0</v>
      </c>
      <c r="L166" s="50">
        <v>21</v>
      </c>
      <c r="M166" t="str">
        <f t="shared" si="16"/>
        <v/>
      </c>
      <c r="O166">
        <v>13</v>
      </c>
      <c r="P166">
        <v>0</v>
      </c>
      <c r="Q166">
        <v>-100</v>
      </c>
      <c r="S166" s="49"/>
      <c r="T166" s="53">
        <f t="shared" si="26"/>
        <v>-1.9805361374831407</v>
      </c>
      <c r="U166" s="53">
        <f t="shared" si="27"/>
        <v>0.27834620192013093</v>
      </c>
      <c r="W166" s="53">
        <f t="shared" si="28"/>
        <v>-0.99026806874157036</v>
      </c>
      <c r="X166" s="53">
        <f t="shared" si="29"/>
        <v>0.13917310096006547</v>
      </c>
      <c r="AC166" s="20"/>
    </row>
    <row r="167" spans="1:29" x14ac:dyDescent="0.2">
      <c r="A167" s="163" t="s">
        <v>63</v>
      </c>
      <c r="B167" s="165">
        <v>11</v>
      </c>
      <c r="C167" s="42">
        <v>45363</v>
      </c>
      <c r="E167" s="50">
        <v>10.8</v>
      </c>
      <c r="F167" s="50">
        <v>6.6</v>
      </c>
      <c r="G167" s="50">
        <v>8.1999999999999993</v>
      </c>
      <c r="H167" s="50">
        <v>6.5</v>
      </c>
      <c r="I167" s="45">
        <v>207</v>
      </c>
      <c r="J167" s="43">
        <v>3.8</v>
      </c>
      <c r="K167" s="43">
        <v>0.4</v>
      </c>
      <c r="L167" s="50">
        <v>4.5</v>
      </c>
      <c r="M167" t="str">
        <f t="shared" si="16"/>
        <v/>
      </c>
      <c r="O167">
        <v>13</v>
      </c>
      <c r="P167">
        <v>0</v>
      </c>
      <c r="Q167">
        <v>-100</v>
      </c>
      <c r="S167" s="49"/>
      <c r="T167" s="53">
        <f t="shared" si="26"/>
        <v>-1.7251638990102756</v>
      </c>
      <c r="U167" s="53">
        <f t="shared" si="27"/>
        <v>-3.3858247919157987</v>
      </c>
      <c r="W167" s="53">
        <f t="shared" si="28"/>
        <v>-0.45399049973954625</v>
      </c>
      <c r="X167" s="53">
        <f t="shared" si="29"/>
        <v>-0.89100652418836812</v>
      </c>
      <c r="AC167" s="20"/>
    </row>
    <row r="168" spans="1:29" x14ac:dyDescent="0.2">
      <c r="A168" s="163" t="s">
        <v>64</v>
      </c>
      <c r="B168" s="165">
        <v>11</v>
      </c>
      <c r="C168" s="42">
        <v>45364</v>
      </c>
      <c r="E168" s="50">
        <v>13.2</v>
      </c>
      <c r="F168" s="50">
        <v>9</v>
      </c>
      <c r="G168" s="50">
        <v>11.4</v>
      </c>
      <c r="H168" s="50">
        <v>8.9</v>
      </c>
      <c r="I168" s="45">
        <v>222</v>
      </c>
      <c r="J168" s="43">
        <v>4.2</v>
      </c>
      <c r="K168" s="43">
        <v>0</v>
      </c>
      <c r="L168" s="50">
        <v>1.6</v>
      </c>
      <c r="M168" t="str">
        <f t="shared" si="16"/>
        <v/>
      </c>
      <c r="O168">
        <v>13</v>
      </c>
      <c r="P168">
        <v>0</v>
      </c>
      <c r="Q168">
        <v>-100</v>
      </c>
      <c r="S168" s="49"/>
      <c r="T168" s="53">
        <f t="shared" si="26"/>
        <v>-2.8103485467072047</v>
      </c>
      <c r="U168" s="53">
        <f t="shared" si="27"/>
        <v>-3.121208267005056</v>
      </c>
      <c r="W168" s="53">
        <f t="shared" si="28"/>
        <v>-0.66913060635885824</v>
      </c>
      <c r="X168" s="53">
        <f t="shared" si="29"/>
        <v>-0.74314482547739424</v>
      </c>
      <c r="AC168" s="20"/>
    </row>
    <row r="169" spans="1:29" x14ac:dyDescent="0.2">
      <c r="A169" s="163" t="s">
        <v>65</v>
      </c>
      <c r="B169" s="165">
        <v>11</v>
      </c>
      <c r="C169" s="42">
        <v>45365</v>
      </c>
      <c r="E169" s="50">
        <v>18.100000000000001</v>
      </c>
      <c r="F169" s="50">
        <v>7.7</v>
      </c>
      <c r="G169" s="50">
        <v>13</v>
      </c>
      <c r="H169" s="50">
        <v>6.6</v>
      </c>
      <c r="I169" s="45">
        <v>180</v>
      </c>
      <c r="J169" s="43">
        <v>3.5</v>
      </c>
      <c r="K169" s="43">
        <v>8.1</v>
      </c>
      <c r="L169" s="50">
        <v>0</v>
      </c>
      <c r="M169">
        <f t="shared" si="16"/>
        <v>1</v>
      </c>
      <c r="O169">
        <v>13</v>
      </c>
      <c r="P169">
        <v>0</v>
      </c>
      <c r="Q169">
        <v>-100</v>
      </c>
      <c r="S169" s="49"/>
      <c r="T169" s="53">
        <f t="shared" si="26"/>
        <v>4.28801959218017E-16</v>
      </c>
      <c r="U169" s="53">
        <f t="shared" si="27"/>
        <v>-3.5</v>
      </c>
      <c r="W169" s="53">
        <f t="shared" si="28"/>
        <v>1.22514845490862E-16</v>
      </c>
      <c r="X169" s="53">
        <f t="shared" si="29"/>
        <v>-1</v>
      </c>
      <c r="AC169" s="20"/>
    </row>
    <row r="170" spans="1:29" x14ac:dyDescent="0.2">
      <c r="A170" s="163" t="s">
        <v>66</v>
      </c>
      <c r="B170" s="165">
        <v>11</v>
      </c>
      <c r="C170" s="42">
        <v>45366</v>
      </c>
      <c r="E170" s="50">
        <v>15.8</v>
      </c>
      <c r="F170" s="50">
        <v>9.9</v>
      </c>
      <c r="G170" s="50">
        <v>12.6</v>
      </c>
      <c r="H170" s="50">
        <v>8.9</v>
      </c>
      <c r="I170" s="45">
        <v>211</v>
      </c>
      <c r="J170" s="43">
        <v>5.0999999999999996</v>
      </c>
      <c r="K170" s="43">
        <v>2.1</v>
      </c>
      <c r="L170" s="50">
        <v>1.8</v>
      </c>
      <c r="M170" t="str">
        <f t="shared" si="16"/>
        <v/>
      </c>
      <c r="O170">
        <v>13</v>
      </c>
      <c r="P170">
        <v>0</v>
      </c>
      <c r="Q170">
        <v>-100</v>
      </c>
      <c r="R170" s="154">
        <f t="shared" ref="R170" si="31">AVERAGE(G164:G170)</f>
        <v>10.342857142857143</v>
      </c>
      <c r="S170" s="49"/>
      <c r="T170" s="53">
        <f t="shared" si="26"/>
        <v>-2.6266941820412759</v>
      </c>
      <c r="U170" s="53">
        <f t="shared" si="27"/>
        <v>-4.371553233580773</v>
      </c>
      <c r="W170" s="53">
        <f t="shared" si="28"/>
        <v>-0.51503807491005416</v>
      </c>
      <c r="X170" s="53">
        <f t="shared" si="29"/>
        <v>-0.85716730070211233</v>
      </c>
      <c r="AC170" s="20"/>
    </row>
    <row r="171" spans="1:29" x14ac:dyDescent="0.2">
      <c r="A171" s="163" t="s">
        <v>67</v>
      </c>
      <c r="B171" s="165">
        <v>11</v>
      </c>
      <c r="C171" s="42">
        <v>45367</v>
      </c>
      <c r="E171" s="50">
        <v>11.1</v>
      </c>
      <c r="F171" s="50">
        <v>3.2</v>
      </c>
      <c r="G171" s="50">
        <v>7.9</v>
      </c>
      <c r="H171" s="50">
        <v>0.1</v>
      </c>
      <c r="I171" s="45">
        <v>275</v>
      </c>
      <c r="J171" s="43">
        <v>3.1</v>
      </c>
      <c r="K171" s="43">
        <v>1.5</v>
      </c>
      <c r="L171" s="50">
        <v>1</v>
      </c>
      <c r="M171" t="str">
        <f t="shared" si="16"/>
        <v/>
      </c>
      <c r="O171">
        <v>13</v>
      </c>
      <c r="P171">
        <v>0</v>
      </c>
      <c r="Q171">
        <v>-100</v>
      </c>
      <c r="R171" s="154"/>
      <c r="S171" s="49"/>
      <c r="T171" s="53">
        <f t="shared" si="26"/>
        <v>-3.0882035640844112</v>
      </c>
      <c r="U171" s="53">
        <f t="shared" si="27"/>
        <v>0.27018280251773946</v>
      </c>
      <c r="W171" s="53">
        <f t="shared" si="28"/>
        <v>-0.99619469809174555</v>
      </c>
      <c r="X171" s="53">
        <f t="shared" si="29"/>
        <v>8.7155742747657888E-2</v>
      </c>
      <c r="AC171" s="20"/>
    </row>
    <row r="172" spans="1:29" x14ac:dyDescent="0.2">
      <c r="A172" s="163" t="s">
        <v>68</v>
      </c>
      <c r="B172" s="165">
        <v>11</v>
      </c>
      <c r="C172" s="42">
        <v>45368</v>
      </c>
      <c r="E172" s="50">
        <v>14.9</v>
      </c>
      <c r="F172" s="50">
        <v>5.2</v>
      </c>
      <c r="G172" s="50">
        <v>10.3</v>
      </c>
      <c r="H172" s="50">
        <v>3.2</v>
      </c>
      <c r="I172" s="45">
        <v>154</v>
      </c>
      <c r="J172" s="43">
        <v>3.1</v>
      </c>
      <c r="K172" s="43">
        <v>2</v>
      </c>
      <c r="L172" s="50">
        <v>1</v>
      </c>
      <c r="M172" t="str">
        <f t="shared" si="16"/>
        <v/>
      </c>
      <c r="O172">
        <v>13</v>
      </c>
      <c r="P172">
        <v>0</v>
      </c>
      <c r="Q172">
        <v>-100</v>
      </c>
      <c r="S172" s="49"/>
      <c r="T172" s="53">
        <f t="shared" si="26"/>
        <v>1.3589505550461396</v>
      </c>
      <c r="U172" s="53">
        <f t="shared" si="27"/>
        <v>-2.7862615435274178</v>
      </c>
      <c r="W172" s="53">
        <f t="shared" si="28"/>
        <v>0.43837114678907729</v>
      </c>
      <c r="X172" s="53">
        <f t="shared" si="29"/>
        <v>-0.89879404629916704</v>
      </c>
      <c r="AC172" s="20"/>
    </row>
    <row r="173" spans="1:29" x14ac:dyDescent="0.2">
      <c r="A173" s="163" t="s">
        <v>62</v>
      </c>
      <c r="B173" s="163">
        <v>12</v>
      </c>
      <c r="C173" s="42">
        <v>45369</v>
      </c>
      <c r="E173" s="50">
        <v>16.3</v>
      </c>
      <c r="F173" s="50">
        <v>5.0999999999999996</v>
      </c>
      <c r="G173" s="50">
        <v>11.4</v>
      </c>
      <c r="H173" s="50">
        <v>1.8</v>
      </c>
      <c r="I173" s="45">
        <v>248</v>
      </c>
      <c r="J173" s="43">
        <v>2.2000000000000002</v>
      </c>
      <c r="K173" s="43">
        <v>5.2</v>
      </c>
      <c r="L173" s="50">
        <v>0</v>
      </c>
      <c r="M173" t="str">
        <f t="shared" si="16"/>
        <v/>
      </c>
      <c r="O173">
        <v>13</v>
      </c>
      <c r="P173">
        <v>0</v>
      </c>
      <c r="Q173">
        <v>-100</v>
      </c>
      <c r="S173" s="49"/>
      <c r="T173" s="53">
        <f t="shared" si="26"/>
        <v>-2.0398044800469322</v>
      </c>
      <c r="U173" s="53">
        <f t="shared" si="27"/>
        <v>-0.82413450551500711</v>
      </c>
      <c r="W173" s="53">
        <f t="shared" si="28"/>
        <v>-0.92718385456678731</v>
      </c>
      <c r="X173" s="53">
        <f t="shared" si="29"/>
        <v>-0.37460659341591229</v>
      </c>
      <c r="AC173" s="20"/>
    </row>
    <row r="174" spans="1:29" x14ac:dyDescent="0.2">
      <c r="A174" s="163" t="s">
        <v>63</v>
      </c>
      <c r="B174" s="165">
        <v>12</v>
      </c>
      <c r="C174" s="42">
        <v>45370</v>
      </c>
      <c r="E174" s="50">
        <v>18</v>
      </c>
      <c r="F174" s="50">
        <v>5.5</v>
      </c>
      <c r="G174" s="50">
        <v>11.8</v>
      </c>
      <c r="H174" s="50">
        <v>2.6</v>
      </c>
      <c r="I174" s="45">
        <v>198</v>
      </c>
      <c r="J174" s="43">
        <v>2.2000000000000002</v>
      </c>
      <c r="K174" s="43">
        <v>5.4</v>
      </c>
      <c r="L174" s="50">
        <v>0</v>
      </c>
      <c r="M174" t="str">
        <f t="shared" si="16"/>
        <v/>
      </c>
      <c r="O174">
        <v>13</v>
      </c>
      <c r="P174">
        <v>0</v>
      </c>
      <c r="Q174">
        <v>-100</v>
      </c>
      <c r="S174" s="49"/>
      <c r="T174" s="53">
        <f t="shared" si="26"/>
        <v>-0.6798373876248851</v>
      </c>
      <c r="U174" s="53">
        <f t="shared" si="27"/>
        <v>-2.0923243358493377</v>
      </c>
      <c r="W174" s="53">
        <f t="shared" si="28"/>
        <v>-0.30901699437494773</v>
      </c>
      <c r="X174" s="53">
        <f t="shared" si="29"/>
        <v>-0.95105651629515353</v>
      </c>
      <c r="Z174">
        <v>12</v>
      </c>
      <c r="AA174">
        <f>SUM(M173:M179)</f>
        <v>1</v>
      </c>
      <c r="AC174" s="20"/>
    </row>
    <row r="175" spans="1:29" x14ac:dyDescent="0.2">
      <c r="A175" s="163" t="s">
        <v>64</v>
      </c>
      <c r="B175" s="165">
        <v>12</v>
      </c>
      <c r="C175" s="42">
        <v>45371</v>
      </c>
      <c r="E175" s="50">
        <v>19.2</v>
      </c>
      <c r="F175" s="50">
        <v>5.3</v>
      </c>
      <c r="G175" s="50">
        <v>11.8</v>
      </c>
      <c r="H175" s="50">
        <v>2.8</v>
      </c>
      <c r="I175" s="45">
        <v>269</v>
      </c>
      <c r="J175" s="43">
        <v>1.1000000000000001</v>
      </c>
      <c r="K175" s="43">
        <v>6.3</v>
      </c>
      <c r="L175" s="50">
        <v>0</v>
      </c>
      <c r="M175">
        <f t="shared" si="16"/>
        <v>1</v>
      </c>
      <c r="O175">
        <v>13</v>
      </c>
      <c r="P175">
        <v>0</v>
      </c>
      <c r="Q175">
        <v>-100</v>
      </c>
      <c r="S175" s="49"/>
      <c r="T175" s="53">
        <f t="shared" si="26"/>
        <v>-1.0998324646720306</v>
      </c>
      <c r="U175" s="53">
        <f t="shared" si="27"/>
        <v>-1.9197647081011848E-2</v>
      </c>
      <c r="W175" s="53">
        <f t="shared" si="28"/>
        <v>-0.99984769515639127</v>
      </c>
      <c r="X175" s="53">
        <f t="shared" si="29"/>
        <v>-1.7452406437283498E-2</v>
      </c>
      <c r="AC175" s="20"/>
    </row>
    <row r="176" spans="1:29" x14ac:dyDescent="0.2">
      <c r="A176" s="163" t="s">
        <v>65</v>
      </c>
      <c r="B176" s="165">
        <v>12</v>
      </c>
      <c r="C176" s="42">
        <v>45372</v>
      </c>
      <c r="E176" s="50">
        <v>12.2</v>
      </c>
      <c r="F176" s="50">
        <v>8.3000000000000007</v>
      </c>
      <c r="G176" s="50">
        <v>10.199999999999999</v>
      </c>
      <c r="H176" s="50">
        <v>6.2</v>
      </c>
      <c r="I176" s="45">
        <v>267</v>
      </c>
      <c r="J176" s="43">
        <v>3</v>
      </c>
      <c r="K176" s="43">
        <v>2.5</v>
      </c>
      <c r="L176" s="50">
        <v>0</v>
      </c>
      <c r="M176" t="str">
        <f t="shared" si="16"/>
        <v/>
      </c>
      <c r="O176">
        <v>13</v>
      </c>
      <c r="P176">
        <v>0</v>
      </c>
      <c r="Q176">
        <v>-100</v>
      </c>
      <c r="S176" s="49"/>
      <c r="T176" s="53">
        <f t="shared" si="26"/>
        <v>-2.9958886042637216</v>
      </c>
      <c r="U176" s="53">
        <f t="shared" si="27"/>
        <v>-0.15700786872883293</v>
      </c>
      <c r="W176" s="53">
        <f t="shared" si="28"/>
        <v>-0.99862953475457383</v>
      </c>
      <c r="X176" s="53">
        <f t="shared" si="29"/>
        <v>-5.2335956242944306E-2</v>
      </c>
      <c r="AC176" s="20"/>
    </row>
    <row r="177" spans="1:29" x14ac:dyDescent="0.2">
      <c r="A177" s="163" t="s">
        <v>66</v>
      </c>
      <c r="B177" s="165">
        <v>12</v>
      </c>
      <c r="C177" s="42">
        <v>45373</v>
      </c>
      <c r="E177" s="50">
        <v>12.1</v>
      </c>
      <c r="F177" s="50">
        <v>6.2</v>
      </c>
      <c r="G177" s="50">
        <v>9.9</v>
      </c>
      <c r="H177" s="50">
        <v>6</v>
      </c>
      <c r="I177" s="45">
        <v>244</v>
      </c>
      <c r="J177" s="43">
        <v>4</v>
      </c>
      <c r="K177" s="43">
        <v>0</v>
      </c>
      <c r="L177" s="50">
        <v>10.4</v>
      </c>
      <c r="M177" t="str">
        <f t="shared" si="16"/>
        <v/>
      </c>
      <c r="O177">
        <v>13</v>
      </c>
      <c r="P177">
        <v>0</v>
      </c>
      <c r="Q177">
        <v>-100</v>
      </c>
      <c r="R177" s="154">
        <f t="shared" ref="R177" si="32">AVERAGE(G171:G177)</f>
        <v>10.471428571428573</v>
      </c>
      <c r="S177" s="49"/>
      <c r="T177" s="53">
        <f t="shared" si="26"/>
        <v>-3.5951761851966673</v>
      </c>
      <c r="U177" s="53">
        <f t="shared" si="27"/>
        <v>-1.7534845871563109</v>
      </c>
      <c r="W177" s="53">
        <f t="shared" si="28"/>
        <v>-0.89879404629916682</v>
      </c>
      <c r="X177" s="53">
        <f t="shared" si="29"/>
        <v>-0.43837114678907774</v>
      </c>
      <c r="AC177" s="20"/>
    </row>
    <row r="178" spans="1:29" x14ac:dyDescent="0.2">
      <c r="A178" s="163" t="s">
        <v>67</v>
      </c>
      <c r="B178" s="165">
        <v>12</v>
      </c>
      <c r="C178" s="42">
        <v>45374</v>
      </c>
      <c r="E178" s="50">
        <v>9.4</v>
      </c>
      <c r="F178" s="50">
        <v>2.8</v>
      </c>
      <c r="G178" s="50">
        <v>5.6</v>
      </c>
      <c r="H178" s="50">
        <v>1.5</v>
      </c>
      <c r="I178" s="45">
        <v>240</v>
      </c>
      <c r="J178" s="43">
        <v>4.7</v>
      </c>
      <c r="K178" s="43">
        <v>6.2</v>
      </c>
      <c r="L178" s="50">
        <v>2.4</v>
      </c>
      <c r="M178" t="str">
        <f t="shared" si="16"/>
        <v/>
      </c>
      <c r="O178">
        <v>13</v>
      </c>
      <c r="P178">
        <v>0</v>
      </c>
      <c r="Q178">
        <v>-100</v>
      </c>
      <c r="R178" s="154"/>
      <c r="S178" s="49"/>
      <c r="T178" s="53">
        <f t="shared" si="26"/>
        <v>-4.0703193977868608</v>
      </c>
      <c r="U178" s="53">
        <f t="shared" si="27"/>
        <v>-2.3500000000000023</v>
      </c>
      <c r="W178" s="53">
        <f t="shared" si="28"/>
        <v>-0.86602540378443837</v>
      </c>
      <c r="X178" s="53">
        <f t="shared" si="29"/>
        <v>-0.50000000000000044</v>
      </c>
      <c r="AC178" s="20"/>
    </row>
    <row r="179" spans="1:29" x14ac:dyDescent="0.2">
      <c r="A179" s="163" t="s">
        <v>68</v>
      </c>
      <c r="B179" s="165">
        <v>12</v>
      </c>
      <c r="C179" s="42">
        <v>45375</v>
      </c>
      <c r="E179" s="50">
        <v>9.6</v>
      </c>
      <c r="F179" s="50">
        <v>2.5</v>
      </c>
      <c r="G179" s="50">
        <v>6.5</v>
      </c>
      <c r="H179" s="50">
        <v>1.1000000000000001</v>
      </c>
      <c r="I179" s="45">
        <v>256</v>
      </c>
      <c r="J179" s="43">
        <v>6.4</v>
      </c>
      <c r="K179" s="43">
        <v>4</v>
      </c>
      <c r="L179" s="50">
        <v>2.9</v>
      </c>
      <c r="M179" t="str">
        <f t="shared" si="16"/>
        <v/>
      </c>
      <c r="O179">
        <v>13</v>
      </c>
      <c r="P179">
        <v>0</v>
      </c>
      <c r="Q179">
        <v>-100</v>
      </c>
      <c r="S179" s="49"/>
      <c r="T179" s="53">
        <f t="shared" si="26"/>
        <v>-6.2098926481663774</v>
      </c>
      <c r="U179" s="53">
        <f t="shared" si="27"/>
        <v>-1.548300131837874</v>
      </c>
      <c r="W179" s="53">
        <f t="shared" si="28"/>
        <v>-0.97029572627599647</v>
      </c>
      <c r="X179" s="53">
        <f t="shared" si="29"/>
        <v>-0.24192189559966779</v>
      </c>
      <c r="AC179" s="20"/>
    </row>
    <row r="180" spans="1:29" x14ac:dyDescent="0.2">
      <c r="A180" s="163" t="s">
        <v>62</v>
      </c>
      <c r="B180" s="163">
        <v>13</v>
      </c>
      <c r="C180" s="42">
        <v>45376</v>
      </c>
      <c r="E180" s="50">
        <v>12.9</v>
      </c>
      <c r="F180" s="50">
        <v>-0.1</v>
      </c>
      <c r="G180" s="50">
        <v>7.4</v>
      </c>
      <c r="H180" s="50">
        <v>-3.5</v>
      </c>
      <c r="I180" s="45">
        <v>136</v>
      </c>
      <c r="J180" s="43">
        <v>2.8</v>
      </c>
      <c r="K180" s="43">
        <v>10.199999999999999</v>
      </c>
      <c r="L180" s="50">
        <v>0</v>
      </c>
      <c r="M180" t="str">
        <f t="shared" si="16"/>
        <v/>
      </c>
      <c r="O180">
        <v>13</v>
      </c>
      <c r="P180">
        <v>0</v>
      </c>
      <c r="Q180">
        <v>-100</v>
      </c>
      <c r="S180" s="49"/>
      <c r="T180" s="53">
        <f t="shared" si="26"/>
        <v>1.9450434372851919</v>
      </c>
      <c r="U180" s="53">
        <f t="shared" si="27"/>
        <v>-2.0141514409482233</v>
      </c>
      <c r="W180" s="53">
        <f t="shared" si="28"/>
        <v>0.69465837045899714</v>
      </c>
      <c r="X180" s="53">
        <f t="shared" si="29"/>
        <v>-0.71933980033865119</v>
      </c>
      <c r="AC180" s="20"/>
    </row>
    <row r="181" spans="1:29" x14ac:dyDescent="0.2">
      <c r="A181" s="163" t="s">
        <v>63</v>
      </c>
      <c r="B181" s="165">
        <v>13</v>
      </c>
      <c r="C181" s="42">
        <v>45377</v>
      </c>
      <c r="E181" s="50">
        <v>14.2</v>
      </c>
      <c r="F181" s="50">
        <v>5.2</v>
      </c>
      <c r="G181" s="50">
        <v>10.199999999999999</v>
      </c>
      <c r="H181" s="50">
        <v>3.7</v>
      </c>
      <c r="I181" s="45">
        <v>122</v>
      </c>
      <c r="J181" s="43">
        <v>3.3</v>
      </c>
      <c r="K181" s="43">
        <v>2.8</v>
      </c>
      <c r="L181" s="50">
        <v>0</v>
      </c>
      <c r="M181" t="str">
        <f t="shared" si="16"/>
        <v/>
      </c>
      <c r="O181">
        <v>13</v>
      </c>
      <c r="P181">
        <v>0</v>
      </c>
      <c r="Q181">
        <v>-100</v>
      </c>
      <c r="S181" s="49"/>
      <c r="T181" s="53">
        <f t="shared" si="26"/>
        <v>2.7985587173162059</v>
      </c>
      <c r="U181" s="53">
        <f t="shared" si="27"/>
        <v>-1.7487335719695758</v>
      </c>
      <c r="W181" s="53">
        <f t="shared" si="28"/>
        <v>0.84804809615642607</v>
      </c>
      <c r="X181" s="53">
        <f t="shared" si="29"/>
        <v>-0.52991926423320479</v>
      </c>
      <c r="Z181">
        <v>13</v>
      </c>
      <c r="AA181">
        <f>SUM(M180:M186)</f>
        <v>0</v>
      </c>
      <c r="AC181" s="20"/>
    </row>
    <row r="182" spans="1:29" x14ac:dyDescent="0.2">
      <c r="A182" s="163" t="s">
        <v>64</v>
      </c>
      <c r="B182" s="165">
        <v>13</v>
      </c>
      <c r="C182" s="42">
        <v>45378</v>
      </c>
      <c r="E182" s="50">
        <v>12.7</v>
      </c>
      <c r="F182" s="50">
        <v>6.9</v>
      </c>
      <c r="G182" s="50">
        <v>9.6999999999999993</v>
      </c>
      <c r="H182" s="50">
        <v>3.9</v>
      </c>
      <c r="I182" s="45">
        <v>189</v>
      </c>
      <c r="J182" s="43">
        <v>3.8</v>
      </c>
      <c r="K182" s="43">
        <v>3.2</v>
      </c>
      <c r="L182" s="50">
        <v>0.6</v>
      </c>
      <c r="M182" t="str">
        <f t="shared" si="16"/>
        <v/>
      </c>
      <c r="O182">
        <v>13</v>
      </c>
      <c r="P182">
        <v>0</v>
      </c>
      <c r="Q182">
        <v>-100</v>
      </c>
      <c r="S182" s="49"/>
      <c r="T182" s="53">
        <f t="shared" si="26"/>
        <v>-0.59445096715287671</v>
      </c>
      <c r="U182" s="53">
        <f t="shared" si="27"/>
        <v>-3.7532156942615233</v>
      </c>
      <c r="W182" s="53">
        <f t="shared" si="28"/>
        <v>-0.15643446504023073</v>
      </c>
      <c r="X182" s="53">
        <f t="shared" si="29"/>
        <v>-0.98768834059513777</v>
      </c>
      <c r="AC182" s="20"/>
    </row>
    <row r="183" spans="1:29" x14ac:dyDescent="0.2">
      <c r="A183" s="163" t="s">
        <v>65</v>
      </c>
      <c r="B183" s="165">
        <v>13</v>
      </c>
      <c r="C183" s="42">
        <v>45379</v>
      </c>
      <c r="E183" s="50">
        <v>12.9</v>
      </c>
      <c r="F183" s="50">
        <v>6</v>
      </c>
      <c r="G183" s="50">
        <v>9.3000000000000007</v>
      </c>
      <c r="H183" s="50">
        <v>5</v>
      </c>
      <c r="I183" s="45">
        <v>194</v>
      </c>
      <c r="J183" s="43">
        <v>5.6</v>
      </c>
      <c r="K183" s="43">
        <v>5.2</v>
      </c>
      <c r="L183" s="50">
        <v>3</v>
      </c>
      <c r="M183" t="str">
        <f t="shared" si="16"/>
        <v/>
      </c>
      <c r="O183">
        <v>13</v>
      </c>
      <c r="P183">
        <v>0</v>
      </c>
      <c r="Q183">
        <v>-100</v>
      </c>
      <c r="S183" s="49"/>
      <c r="T183" s="53">
        <f t="shared" si="26"/>
        <v>-1.354762615358138</v>
      </c>
      <c r="U183" s="53">
        <f t="shared" si="27"/>
        <v>-5.4336560671455798</v>
      </c>
      <c r="W183" s="53">
        <f t="shared" si="28"/>
        <v>-0.24192189559966751</v>
      </c>
      <c r="X183" s="53">
        <f t="shared" si="29"/>
        <v>-0.97029572627599647</v>
      </c>
      <c r="AC183" s="20"/>
    </row>
    <row r="184" spans="1:29" x14ac:dyDescent="0.2">
      <c r="A184" s="163" t="s">
        <v>66</v>
      </c>
      <c r="B184" s="165">
        <v>13</v>
      </c>
      <c r="C184" s="42">
        <v>45380</v>
      </c>
      <c r="E184" s="50">
        <v>16.100000000000001</v>
      </c>
      <c r="F184" s="50">
        <v>6.8</v>
      </c>
      <c r="G184" s="50">
        <v>11.3</v>
      </c>
      <c r="H184" s="50">
        <v>6.5</v>
      </c>
      <c r="I184" s="45">
        <v>190</v>
      </c>
      <c r="J184" s="43">
        <v>4.5</v>
      </c>
      <c r="K184" s="43">
        <v>3.9</v>
      </c>
      <c r="L184" s="50">
        <v>1.3</v>
      </c>
      <c r="M184" t="str">
        <f t="shared" ref="M184:M250" si="33">IF(E184&gt;18,IF(J184&lt;5,IF(K184&gt;8,1,IF(K184&gt;4,IF(L184&lt;5,1,""),"")),""),"")</f>
        <v/>
      </c>
      <c r="O184">
        <v>13</v>
      </c>
      <c r="P184">
        <v>0</v>
      </c>
      <c r="Q184">
        <v>-100</v>
      </c>
      <c r="R184" s="154">
        <f t="shared" ref="R184" si="34">AVERAGE(G178:G184)</f>
        <v>8.5714285714285712</v>
      </c>
      <c r="S184" s="49"/>
      <c r="T184" s="53">
        <f t="shared" si="26"/>
        <v>-0.78141679950118714</v>
      </c>
      <c r="U184" s="53">
        <f t="shared" si="27"/>
        <v>-4.4316348885549361</v>
      </c>
      <c r="W184" s="53">
        <f t="shared" si="28"/>
        <v>-0.17364817766693047</v>
      </c>
      <c r="X184" s="53">
        <f t="shared" si="29"/>
        <v>-0.98480775301220802</v>
      </c>
      <c r="AC184" s="20"/>
    </row>
    <row r="185" spans="1:29" x14ac:dyDescent="0.2">
      <c r="A185" s="163" t="s">
        <v>67</v>
      </c>
      <c r="B185" s="165">
        <v>13</v>
      </c>
      <c r="C185" s="42">
        <v>45381</v>
      </c>
      <c r="E185" s="50">
        <v>14.2</v>
      </c>
      <c r="F185" s="50">
        <v>5.7</v>
      </c>
      <c r="G185" s="50">
        <v>9.9</v>
      </c>
      <c r="H185" s="50">
        <v>3.7</v>
      </c>
      <c r="I185" s="45">
        <v>203</v>
      </c>
      <c r="J185" s="43">
        <v>2.8</v>
      </c>
      <c r="K185" s="43">
        <v>0.9</v>
      </c>
      <c r="L185" s="50">
        <v>0.4</v>
      </c>
      <c r="M185" t="str">
        <f t="shared" si="33"/>
        <v/>
      </c>
      <c r="O185">
        <v>13</v>
      </c>
      <c r="P185">
        <v>0</v>
      </c>
      <c r="Q185">
        <v>-100</v>
      </c>
      <c r="R185" s="154"/>
      <c r="S185" s="49"/>
      <c r="T185" s="53">
        <f t="shared" si="26"/>
        <v>-1.0940471597699659</v>
      </c>
      <c r="U185" s="53">
        <f t="shared" si="27"/>
        <v>-2.5774135896668331</v>
      </c>
      <c r="W185" s="53">
        <f t="shared" si="28"/>
        <v>-0.39073112848927355</v>
      </c>
      <c r="X185" s="53">
        <f t="shared" si="29"/>
        <v>-0.92050485345244037</v>
      </c>
      <c r="AC185" s="20"/>
    </row>
    <row r="186" spans="1:29" x14ac:dyDescent="0.2">
      <c r="A186" s="163" t="s">
        <v>68</v>
      </c>
      <c r="B186" s="165">
        <v>13</v>
      </c>
      <c r="C186" s="42">
        <v>45382</v>
      </c>
      <c r="D186" s="52" t="str">
        <f>IF(ISNA(HLOOKUP(C186,'data Waalre'!$C$6:$BE$6,1,FALSE)),"",HLOOKUP(C186,'data Waalre'!$C$6:$BF$55,44,FALSE))</f>
        <v/>
      </c>
      <c r="E186" s="50">
        <v>16.100000000000001</v>
      </c>
      <c r="F186" s="50">
        <v>4.7</v>
      </c>
      <c r="G186" s="50">
        <v>11.1</v>
      </c>
      <c r="H186" s="50">
        <v>2.8</v>
      </c>
      <c r="I186" s="51">
        <v>110</v>
      </c>
      <c r="J186" s="50">
        <v>2.6</v>
      </c>
      <c r="K186" s="50">
        <v>3.2</v>
      </c>
      <c r="L186" s="50">
        <v>10.6</v>
      </c>
      <c r="M186" s="52" t="str">
        <f t="shared" si="33"/>
        <v/>
      </c>
      <c r="N186" s="52" t="str">
        <f>IF(ISNUMBER(D186),IF(M186=1,1,""),"")</f>
        <v/>
      </c>
      <c r="O186" s="52">
        <v>13</v>
      </c>
      <c r="P186" s="52">
        <v>0</v>
      </c>
      <c r="Q186" s="52">
        <v>-100</v>
      </c>
      <c r="R186" s="52"/>
      <c r="S186" s="167"/>
      <c r="T186" s="168">
        <f t="shared" si="26"/>
        <v>2.4432008140433621</v>
      </c>
      <c r="U186" s="168">
        <f t="shared" si="27"/>
        <v>-0.88925237264673873</v>
      </c>
      <c r="V186" s="52"/>
      <c r="W186" s="168">
        <f t="shared" si="28"/>
        <v>0.93969262078590843</v>
      </c>
      <c r="X186" s="168">
        <f t="shared" si="29"/>
        <v>-0.34202014332566871</v>
      </c>
      <c r="AC186" s="20"/>
    </row>
    <row r="187" spans="1:29" x14ac:dyDescent="0.2">
      <c r="A187" s="163" t="s">
        <v>62</v>
      </c>
      <c r="B187" s="163">
        <v>14</v>
      </c>
      <c r="C187" s="42">
        <v>45383</v>
      </c>
      <c r="D187" s="90" t="str">
        <f>IF(ISNA(HLOOKUP(C187,'data Waalre'!$C$6:$BE$6,1,FALSE)),"",HLOOKUP(C187,'data Waalre'!$C$6:$BF$55,50,FALSE))</f>
        <v/>
      </c>
      <c r="E187" s="91">
        <v>14.8</v>
      </c>
      <c r="F187" s="91">
        <v>7</v>
      </c>
      <c r="G187" s="91">
        <v>10.199999999999999</v>
      </c>
      <c r="H187" s="91">
        <v>5.3</v>
      </c>
      <c r="I187" s="47">
        <v>218</v>
      </c>
      <c r="J187" s="46">
        <v>3.8</v>
      </c>
      <c r="K187" s="46">
        <v>2.2999999999999998</v>
      </c>
      <c r="L187" s="91">
        <v>0</v>
      </c>
      <c r="M187" s="48" t="str">
        <f t="shared" si="33"/>
        <v/>
      </c>
      <c r="N187" s="48" t="str">
        <f t="shared" ref="N187:N220" si="35">IF(ISNUMBER(D187),IF(M187=1,1,""),"")</f>
        <v/>
      </c>
      <c r="O187" s="48">
        <v>13</v>
      </c>
      <c r="P187" s="48">
        <v>0</v>
      </c>
      <c r="Q187" s="48">
        <v>100</v>
      </c>
      <c r="S187" s="49"/>
      <c r="T187" s="92">
        <f t="shared" si="26"/>
        <v>-2.3395136062374999</v>
      </c>
      <c r="U187" s="92">
        <f t="shared" si="27"/>
        <v>-2.9944408637055444</v>
      </c>
      <c r="V187" s="90"/>
      <c r="W187" s="92">
        <f t="shared" si="28"/>
        <v>-0.61566147532565785</v>
      </c>
      <c r="X187" s="92">
        <f t="shared" si="29"/>
        <v>-0.78801075360672224</v>
      </c>
      <c r="AC187" s="20"/>
    </row>
    <row r="188" spans="1:29" x14ac:dyDescent="0.2">
      <c r="A188" s="163" t="s">
        <v>63</v>
      </c>
      <c r="B188" s="165">
        <v>14</v>
      </c>
      <c r="C188" s="42">
        <v>45384</v>
      </c>
      <c r="D188" s="90" t="str">
        <f>IF(ISNA(HLOOKUP(C188,'data Waalre'!$C$6:$BE$6,1,FALSE)),"",HLOOKUP(C188,'data Waalre'!$C$6:$BF$55,50,FALSE))</f>
        <v/>
      </c>
      <c r="E188" s="91">
        <v>12.1</v>
      </c>
      <c r="F188" s="91">
        <v>7.2</v>
      </c>
      <c r="G188" s="91">
        <v>9.8000000000000007</v>
      </c>
      <c r="H188" s="91">
        <v>6.1</v>
      </c>
      <c r="I188" s="47">
        <v>212</v>
      </c>
      <c r="J188" s="46">
        <v>5.0999999999999996</v>
      </c>
      <c r="K188" s="46">
        <v>0.9</v>
      </c>
      <c r="L188" s="91">
        <v>3.6</v>
      </c>
      <c r="M188" s="48" t="str">
        <f t="shared" si="33"/>
        <v/>
      </c>
      <c r="N188" s="48" t="str">
        <f t="shared" si="35"/>
        <v/>
      </c>
      <c r="O188" s="48">
        <v>13</v>
      </c>
      <c r="P188" s="48">
        <v>0</v>
      </c>
      <c r="Q188" s="48">
        <v>100</v>
      </c>
      <c r="S188" s="49"/>
      <c r="T188" s="92">
        <f t="shared" si="26"/>
        <v>-2.7025882475893441</v>
      </c>
      <c r="U188" s="92">
        <f t="shared" si="27"/>
        <v>-4.3250452903977727</v>
      </c>
      <c r="V188" s="90"/>
      <c r="W188" s="92">
        <f t="shared" si="28"/>
        <v>-0.52991926423320479</v>
      </c>
      <c r="X188" s="92">
        <f t="shared" si="29"/>
        <v>-0.84804809615642607</v>
      </c>
      <c r="Z188">
        <v>14</v>
      </c>
      <c r="AA188">
        <f>SUM(M187:M193)</f>
        <v>1</v>
      </c>
      <c r="AC188" s="20"/>
    </row>
    <row r="189" spans="1:29" x14ac:dyDescent="0.2">
      <c r="A189" s="163" t="s">
        <v>64</v>
      </c>
      <c r="B189" s="165">
        <v>14</v>
      </c>
      <c r="C189" s="42">
        <v>45385</v>
      </c>
      <c r="D189" s="90" t="str">
        <f>IF(ISNA(HLOOKUP(C189,'data Waalre'!$C$6:$BE$6,1,FALSE)),"",HLOOKUP(C189,'data Waalre'!$C$6:$BF$55,50,FALSE))</f>
        <v/>
      </c>
      <c r="E189" s="91">
        <v>15.8</v>
      </c>
      <c r="F189" s="91">
        <v>9</v>
      </c>
      <c r="G189" s="91">
        <v>11.3</v>
      </c>
      <c r="H189" s="91">
        <v>8.1999999999999993</v>
      </c>
      <c r="I189" s="47">
        <v>220</v>
      </c>
      <c r="J189" s="46">
        <v>5.3</v>
      </c>
      <c r="K189" s="46">
        <v>2.5</v>
      </c>
      <c r="L189" s="91">
        <v>3.4</v>
      </c>
      <c r="M189" s="48" t="str">
        <f t="shared" si="33"/>
        <v/>
      </c>
      <c r="N189" s="48" t="str">
        <f t="shared" si="35"/>
        <v/>
      </c>
      <c r="O189" s="48">
        <v>13</v>
      </c>
      <c r="P189" s="48">
        <v>0</v>
      </c>
      <c r="Q189" s="48">
        <v>100</v>
      </c>
      <c r="S189" s="49"/>
      <c r="T189" s="92">
        <f t="shared" si="26"/>
        <v>-3.4067743313386578</v>
      </c>
      <c r="U189" s="92">
        <f t="shared" si="27"/>
        <v>-4.0600355485305837</v>
      </c>
      <c r="V189" s="90"/>
      <c r="W189" s="92">
        <f t="shared" si="28"/>
        <v>-0.64278760968653925</v>
      </c>
      <c r="X189" s="92">
        <f t="shared" si="29"/>
        <v>-0.76604444311897801</v>
      </c>
      <c r="AC189" s="20"/>
    </row>
    <row r="190" spans="1:29" x14ac:dyDescent="0.2">
      <c r="A190" s="163" t="s">
        <v>65</v>
      </c>
      <c r="B190" s="165">
        <v>14</v>
      </c>
      <c r="C190" s="42">
        <v>45386</v>
      </c>
      <c r="D190" s="90" t="str">
        <f>IF(ISNA(HLOOKUP(C190,'data Waalre'!$C$6:$BE$6,1,FALSE)),"",HLOOKUP(C190,'data Waalre'!$C$6:$BF$55,50,FALSE))</f>
        <v/>
      </c>
      <c r="E190" s="91">
        <v>15.7</v>
      </c>
      <c r="F190" s="91">
        <v>9</v>
      </c>
      <c r="G190" s="91">
        <v>12.3</v>
      </c>
      <c r="H190" s="91">
        <v>8.4</v>
      </c>
      <c r="I190" s="47">
        <v>220</v>
      </c>
      <c r="J190" s="46">
        <v>6</v>
      </c>
      <c r="K190" s="46">
        <v>2.7</v>
      </c>
      <c r="L190" s="91">
        <v>9.9</v>
      </c>
      <c r="M190" s="48" t="str">
        <f t="shared" si="33"/>
        <v/>
      </c>
      <c r="N190" s="48" t="str">
        <f t="shared" si="35"/>
        <v/>
      </c>
      <c r="O190" s="48">
        <v>13</v>
      </c>
      <c r="P190" s="48">
        <v>0</v>
      </c>
      <c r="Q190" s="48">
        <v>100</v>
      </c>
      <c r="S190" s="49"/>
      <c r="T190" s="92">
        <f t="shared" si="26"/>
        <v>-3.8567256581192355</v>
      </c>
      <c r="U190" s="92">
        <f t="shared" si="27"/>
        <v>-4.5962666587138683</v>
      </c>
      <c r="V190" s="90"/>
      <c r="W190" s="92">
        <f t="shared" si="28"/>
        <v>-0.64278760968653925</v>
      </c>
      <c r="X190" s="92">
        <f t="shared" si="29"/>
        <v>-0.76604444311897801</v>
      </c>
      <c r="AC190" s="20"/>
    </row>
    <row r="191" spans="1:29" x14ac:dyDescent="0.2">
      <c r="A191" s="172" t="s">
        <v>66</v>
      </c>
      <c r="B191" s="172">
        <v>14</v>
      </c>
      <c r="C191" s="173">
        <v>45387</v>
      </c>
      <c r="D191" s="90">
        <f>IF(ISNA(HLOOKUP(C191,'data Waalre'!$C$6:$BE$6,1,FALSE)),"",HLOOKUP(C191,'data Waalre'!$C$6:$BF$55,50,FALSE))</f>
        <v>18</v>
      </c>
      <c r="E191" s="91">
        <v>18.899999999999999</v>
      </c>
      <c r="F191" s="91">
        <v>10.7</v>
      </c>
      <c r="G191" s="91">
        <v>15</v>
      </c>
      <c r="H191" s="91">
        <v>9.6</v>
      </c>
      <c r="I191" s="47">
        <v>200</v>
      </c>
      <c r="J191" s="46">
        <v>5.2</v>
      </c>
      <c r="K191" s="46">
        <v>2.9</v>
      </c>
      <c r="L191" s="91">
        <v>0.9</v>
      </c>
      <c r="M191" s="48" t="str">
        <f t="shared" si="33"/>
        <v/>
      </c>
      <c r="N191" s="48" t="str">
        <f t="shared" si="35"/>
        <v/>
      </c>
      <c r="O191" s="48">
        <v>13</v>
      </c>
      <c r="P191" s="48">
        <v>0</v>
      </c>
      <c r="Q191" s="48">
        <v>100</v>
      </c>
      <c r="R191" s="154">
        <f t="shared" ref="R191" si="36">AVERAGE(G185:G191)</f>
        <v>11.37142857142857</v>
      </c>
      <c r="S191" s="49"/>
      <c r="T191" s="92">
        <f t="shared" si="26"/>
        <v>-1.778504745293477</v>
      </c>
      <c r="U191" s="92">
        <f t="shared" si="27"/>
        <v>-4.8864016280867242</v>
      </c>
      <c r="V191" s="90"/>
      <c r="W191" s="92">
        <f t="shared" si="28"/>
        <v>-0.34202014332566866</v>
      </c>
      <c r="X191" s="92">
        <f t="shared" si="29"/>
        <v>-0.93969262078590843</v>
      </c>
      <c r="AC191" s="20"/>
    </row>
    <row r="192" spans="1:29" x14ac:dyDescent="0.2">
      <c r="A192" s="163" t="s">
        <v>67</v>
      </c>
      <c r="B192" s="165">
        <v>14</v>
      </c>
      <c r="C192" s="42">
        <v>45388</v>
      </c>
      <c r="D192" s="90" t="str">
        <f>IF(ISNA(HLOOKUP(C192,'data Waalre'!$C$6:$BE$6,1,FALSE)),"",HLOOKUP(C192,'data Waalre'!$C$6:$BF$55,50,FALSE))</f>
        <v/>
      </c>
      <c r="E192" s="91">
        <v>25.4</v>
      </c>
      <c r="F192" s="91">
        <v>12.8</v>
      </c>
      <c r="G192" s="91">
        <v>18.899999999999999</v>
      </c>
      <c r="H192" s="91">
        <v>11.3</v>
      </c>
      <c r="I192" s="47">
        <v>180</v>
      </c>
      <c r="J192" s="46">
        <v>4.4000000000000004</v>
      </c>
      <c r="K192" s="46">
        <v>7.8</v>
      </c>
      <c r="L192" s="91">
        <v>0</v>
      </c>
      <c r="M192" s="48">
        <f t="shared" si="33"/>
        <v>1</v>
      </c>
      <c r="N192" s="48" t="str">
        <f t="shared" si="35"/>
        <v/>
      </c>
      <c r="O192" s="48">
        <v>13</v>
      </c>
      <c r="P192" s="48">
        <v>0</v>
      </c>
      <c r="Q192" s="48">
        <v>100</v>
      </c>
      <c r="R192" s="154"/>
      <c r="S192" s="49"/>
      <c r="T192" s="92">
        <f t="shared" si="26"/>
        <v>5.390653201597928E-16</v>
      </c>
      <c r="U192" s="92">
        <f t="shared" si="27"/>
        <v>-4.4000000000000004</v>
      </c>
      <c r="V192" s="90"/>
      <c r="W192" s="92">
        <f t="shared" si="28"/>
        <v>1.22514845490862E-16</v>
      </c>
      <c r="X192" s="92">
        <f t="shared" si="29"/>
        <v>-1</v>
      </c>
      <c r="AC192" s="20"/>
    </row>
    <row r="193" spans="1:29" x14ac:dyDescent="0.2">
      <c r="A193" s="163" t="s">
        <v>68</v>
      </c>
      <c r="B193" s="165">
        <v>14</v>
      </c>
      <c r="C193" s="42">
        <v>45389</v>
      </c>
      <c r="D193" s="90" t="str">
        <f>IF(ISNA(HLOOKUP(C193,'data Waalre'!$C$6:$BE$6,1,FALSE)),"",HLOOKUP(C193,'data Waalre'!$C$6:$BF$55,50,FALSE))</f>
        <v/>
      </c>
      <c r="E193" s="91">
        <v>22.4</v>
      </c>
      <c r="F193" s="91">
        <v>12.7</v>
      </c>
      <c r="G193" s="91">
        <v>17.3</v>
      </c>
      <c r="H193" s="91">
        <v>12.3</v>
      </c>
      <c r="I193" s="47">
        <v>214</v>
      </c>
      <c r="J193" s="46">
        <v>5.6</v>
      </c>
      <c r="K193" s="46">
        <v>6.2</v>
      </c>
      <c r="L193" s="91">
        <v>2.5</v>
      </c>
      <c r="M193" s="48" t="str">
        <f t="shared" si="33"/>
        <v/>
      </c>
      <c r="N193" s="48" t="str">
        <f t="shared" si="35"/>
        <v/>
      </c>
      <c r="O193" s="48">
        <v>13</v>
      </c>
      <c r="P193" s="48">
        <v>0</v>
      </c>
      <c r="Q193" s="48">
        <v>100</v>
      </c>
      <c r="S193" s="49"/>
      <c r="T193" s="92">
        <f t="shared" si="26"/>
        <v>-3.1314802594361812</v>
      </c>
      <c r="U193" s="92">
        <f t="shared" si="27"/>
        <v>-4.6426104063082336</v>
      </c>
      <c r="V193" s="90"/>
      <c r="W193" s="92">
        <f t="shared" si="28"/>
        <v>-0.55919290347074668</v>
      </c>
      <c r="X193" s="92">
        <f t="shared" si="29"/>
        <v>-0.82903757255504185</v>
      </c>
      <c r="AC193" s="20"/>
    </row>
    <row r="194" spans="1:29" x14ac:dyDescent="0.2">
      <c r="A194" s="163" t="s">
        <v>62</v>
      </c>
      <c r="B194" s="163">
        <v>15</v>
      </c>
      <c r="C194" s="42">
        <v>45390</v>
      </c>
      <c r="D194" s="90" t="str">
        <f>IF(ISNA(HLOOKUP(C194,'data Waalre'!$C$6:$BE$6,1,FALSE)),"",HLOOKUP(C194,'data Waalre'!$C$6:$BF$55,50,FALSE))</f>
        <v/>
      </c>
      <c r="E194" s="91">
        <v>20.7</v>
      </c>
      <c r="F194" s="91">
        <v>10.7</v>
      </c>
      <c r="G194" s="91">
        <v>16.100000000000001</v>
      </c>
      <c r="H194" s="91">
        <v>9.6</v>
      </c>
      <c r="I194" s="47">
        <v>141</v>
      </c>
      <c r="J194" s="46">
        <v>2.5</v>
      </c>
      <c r="K194" s="46">
        <v>6.8</v>
      </c>
      <c r="L194" s="91">
        <v>2.7</v>
      </c>
      <c r="M194" s="48">
        <f t="shared" si="33"/>
        <v>1</v>
      </c>
      <c r="N194" s="48" t="str">
        <f t="shared" si="35"/>
        <v/>
      </c>
      <c r="O194" s="48">
        <v>13</v>
      </c>
      <c r="P194" s="48">
        <v>0</v>
      </c>
      <c r="Q194" s="48">
        <v>100</v>
      </c>
      <c r="S194" s="49"/>
      <c r="T194" s="92">
        <f t="shared" si="26"/>
        <v>1.5733009776245943</v>
      </c>
      <c r="U194" s="92">
        <f t="shared" si="27"/>
        <v>-1.9428649036424268</v>
      </c>
      <c r="V194" s="90"/>
      <c r="W194" s="92">
        <f t="shared" si="28"/>
        <v>0.62932039104983772</v>
      </c>
      <c r="X194" s="92">
        <f t="shared" si="29"/>
        <v>-0.77714596145697068</v>
      </c>
      <c r="AC194" s="20"/>
    </row>
    <row r="195" spans="1:29" x14ac:dyDescent="0.2">
      <c r="A195" s="163" t="s">
        <v>63</v>
      </c>
      <c r="B195" s="165">
        <v>15</v>
      </c>
      <c r="C195" s="42">
        <v>45391</v>
      </c>
      <c r="D195" s="90" t="str">
        <f>IF(ISNA(HLOOKUP(C195,'data Waalre'!$C$6:$BE$6,1,FALSE)),"",HLOOKUP(C195,'data Waalre'!$C$6:$BF$55,50,FALSE))</f>
        <v/>
      </c>
      <c r="E195" s="91">
        <v>14.6</v>
      </c>
      <c r="F195" s="91">
        <v>8.3000000000000007</v>
      </c>
      <c r="G195" s="91">
        <v>11.6</v>
      </c>
      <c r="H195" s="91">
        <v>7.3</v>
      </c>
      <c r="I195" s="47">
        <v>218</v>
      </c>
      <c r="J195" s="46">
        <v>7.3</v>
      </c>
      <c r="K195" s="46">
        <v>4.2</v>
      </c>
      <c r="L195" s="91">
        <v>1.8</v>
      </c>
      <c r="M195" s="48" t="str">
        <f t="shared" si="33"/>
        <v/>
      </c>
      <c r="N195" s="48" t="str">
        <f t="shared" si="35"/>
        <v/>
      </c>
      <c r="O195" s="48">
        <v>13</v>
      </c>
      <c r="P195" s="48">
        <v>0</v>
      </c>
      <c r="Q195" s="48">
        <v>100</v>
      </c>
      <c r="S195" s="49"/>
      <c r="T195" s="92">
        <f t="shared" si="26"/>
        <v>-4.4943287698773018</v>
      </c>
      <c r="U195" s="92">
        <f t="shared" si="27"/>
        <v>-5.7524785013290725</v>
      </c>
      <c r="V195" s="90"/>
      <c r="W195" s="92">
        <f t="shared" si="28"/>
        <v>-0.61566147532565785</v>
      </c>
      <c r="X195" s="92">
        <f t="shared" si="29"/>
        <v>-0.78801075360672224</v>
      </c>
      <c r="Z195">
        <v>15</v>
      </c>
      <c r="AA195">
        <f>SUM(M194:M200)</f>
        <v>1</v>
      </c>
      <c r="AC195" s="20"/>
    </row>
    <row r="196" spans="1:29" x14ac:dyDescent="0.2">
      <c r="A196" s="172" t="s">
        <v>64</v>
      </c>
      <c r="B196" s="172">
        <v>15</v>
      </c>
      <c r="C196" s="173">
        <v>45392</v>
      </c>
      <c r="D196" s="90">
        <f>IF(ISNA(HLOOKUP(C196,'data Waalre'!$C$6:$BE$6,1,FALSE)),"",HLOOKUP(C196,'data Waalre'!$C$6:$BF$55,50,FALSE))</f>
        <v>16</v>
      </c>
      <c r="E196" s="91">
        <v>15.8</v>
      </c>
      <c r="F196" s="91">
        <v>5.7</v>
      </c>
      <c r="G196" s="91">
        <v>11</v>
      </c>
      <c r="H196" s="91">
        <v>4.8</v>
      </c>
      <c r="I196" s="47">
        <v>222</v>
      </c>
      <c r="J196" s="46">
        <v>4.2</v>
      </c>
      <c r="K196" s="46">
        <v>11.2</v>
      </c>
      <c r="L196" s="91">
        <v>0</v>
      </c>
      <c r="M196" s="48" t="str">
        <f t="shared" si="33"/>
        <v/>
      </c>
      <c r="N196" s="48" t="str">
        <f t="shared" si="35"/>
        <v/>
      </c>
      <c r="O196" s="48">
        <v>13</v>
      </c>
      <c r="P196" s="48">
        <v>0</v>
      </c>
      <c r="Q196" s="48">
        <v>100</v>
      </c>
      <c r="S196" s="49"/>
      <c r="T196" s="92">
        <f t="shared" si="26"/>
        <v>-2.8103485467072047</v>
      </c>
      <c r="U196" s="92">
        <f t="shared" si="27"/>
        <v>-3.121208267005056</v>
      </c>
      <c r="V196" s="90"/>
      <c r="W196" s="92">
        <f t="shared" si="28"/>
        <v>-0.66913060635885824</v>
      </c>
      <c r="X196" s="92">
        <f t="shared" si="29"/>
        <v>-0.74314482547739424</v>
      </c>
      <c r="AC196" s="20"/>
    </row>
    <row r="197" spans="1:29" x14ac:dyDescent="0.2">
      <c r="A197" s="163" t="s">
        <v>65</v>
      </c>
      <c r="B197" s="165">
        <v>15</v>
      </c>
      <c r="C197" s="42">
        <v>45393</v>
      </c>
      <c r="D197" s="90" t="str">
        <f>IF(ISNA(HLOOKUP(C197,'data Waalre'!$C$6:$BE$6,1,FALSE)),"",HLOOKUP(C197,'data Waalre'!$C$6:$BF$55,50,FALSE))</f>
        <v/>
      </c>
      <c r="E197" s="91">
        <v>14.7</v>
      </c>
      <c r="F197" s="91">
        <v>10.9</v>
      </c>
      <c r="G197" s="91">
        <v>13.1</v>
      </c>
      <c r="H197" s="91">
        <v>10.3</v>
      </c>
      <c r="I197" s="47">
        <v>211</v>
      </c>
      <c r="J197" s="46">
        <v>4.4000000000000004</v>
      </c>
      <c r="K197" s="46">
        <v>0</v>
      </c>
      <c r="L197" s="91">
        <v>0.7</v>
      </c>
      <c r="M197" s="48" t="str">
        <f t="shared" si="33"/>
        <v/>
      </c>
      <c r="N197" s="48" t="str">
        <f t="shared" si="35"/>
        <v/>
      </c>
      <c r="O197" s="48">
        <v>13</v>
      </c>
      <c r="P197" s="48">
        <v>0</v>
      </c>
      <c r="Q197" s="48">
        <v>100</v>
      </c>
      <c r="S197" s="49"/>
      <c r="T197" s="92">
        <f t="shared" si="26"/>
        <v>-2.2661675296042385</v>
      </c>
      <c r="U197" s="92">
        <f t="shared" si="27"/>
        <v>-3.7715361230892945</v>
      </c>
      <c r="V197" s="90"/>
      <c r="W197" s="92">
        <f t="shared" si="28"/>
        <v>-0.51503807491005416</v>
      </c>
      <c r="X197" s="92">
        <f t="shared" si="29"/>
        <v>-0.85716730070211233</v>
      </c>
      <c r="AC197" s="20"/>
    </row>
    <row r="198" spans="1:29" x14ac:dyDescent="0.2">
      <c r="A198" s="172" t="s">
        <v>66</v>
      </c>
      <c r="B198" s="172">
        <v>15</v>
      </c>
      <c r="C198" s="173">
        <v>45394</v>
      </c>
      <c r="D198" s="90">
        <f>IF(ISNA(HLOOKUP(C198,'data Waalre'!$C$6:$BE$6,1,FALSE)),"",HLOOKUP(C198,'data Waalre'!$C$6:$BF$55,50,FALSE))</f>
        <v>20</v>
      </c>
      <c r="E198" s="91">
        <v>21.8</v>
      </c>
      <c r="F198" s="91">
        <v>12.9</v>
      </c>
      <c r="G198" s="91">
        <v>16.600000000000001</v>
      </c>
      <c r="H198" s="91">
        <v>10.8</v>
      </c>
      <c r="I198" s="47">
        <v>228</v>
      </c>
      <c r="J198" s="46">
        <v>4.3</v>
      </c>
      <c r="K198" s="46">
        <v>3.6</v>
      </c>
      <c r="L198" s="91">
        <v>0</v>
      </c>
      <c r="M198" s="48" t="str">
        <f t="shared" si="33"/>
        <v/>
      </c>
      <c r="N198" s="48" t="str">
        <f t="shared" si="35"/>
        <v/>
      </c>
      <c r="O198" s="48">
        <v>13</v>
      </c>
      <c r="P198" s="48">
        <v>0</v>
      </c>
      <c r="Q198" s="48">
        <v>100</v>
      </c>
      <c r="R198" s="154">
        <f t="shared" ref="R198" si="37">AVERAGE(G192:G198)</f>
        <v>14.942857142857141</v>
      </c>
      <c r="T198" s="92">
        <f t="shared" ref="T198:T199" si="38">J198*SIN(I198*PI()/180)</f>
        <v>-3.195522749552794</v>
      </c>
      <c r="U198" s="92">
        <f t="shared" ref="U198:U199" si="39">J198*COS(I198*PI()/180)</f>
        <v>-2.8772616073430912</v>
      </c>
      <c r="V198" s="90"/>
      <c r="W198" s="92">
        <f t="shared" ref="W198:W199" si="40">SIN(I198*PI()/180)</f>
        <v>-0.74314482547739402</v>
      </c>
      <c r="X198" s="92">
        <f t="shared" ref="X198:X199" si="41">COS(I198*PI()/180)</f>
        <v>-0.66913060635885846</v>
      </c>
      <c r="AC198" s="20"/>
    </row>
    <row r="199" spans="1:29" x14ac:dyDescent="0.2">
      <c r="A199" s="163" t="s">
        <v>67</v>
      </c>
      <c r="B199" s="165">
        <v>15</v>
      </c>
      <c r="C199" s="42">
        <v>45395</v>
      </c>
      <c r="D199" s="90" t="str">
        <f>IF(ISNA(HLOOKUP(C199,'data Waalre'!$C$6:$BE$6,1,FALSE)),"",HLOOKUP(C199,'data Waalre'!$C$6:$BF$55,50,FALSE))</f>
        <v/>
      </c>
      <c r="E199" s="91">
        <v>24.6</v>
      </c>
      <c r="F199" s="91">
        <v>10.3</v>
      </c>
      <c r="G199" s="91">
        <v>18.3</v>
      </c>
      <c r="H199" s="91">
        <v>7.3</v>
      </c>
      <c r="I199" s="47">
        <v>222</v>
      </c>
      <c r="J199" s="46">
        <v>5.2</v>
      </c>
      <c r="K199" s="46">
        <v>10.5</v>
      </c>
      <c r="L199" s="91">
        <v>0</v>
      </c>
      <c r="M199" s="48" t="str">
        <f t="shared" si="33"/>
        <v/>
      </c>
      <c r="N199" s="48" t="str">
        <f t="shared" si="35"/>
        <v/>
      </c>
      <c r="O199" s="48">
        <v>13</v>
      </c>
      <c r="P199" s="48">
        <v>0</v>
      </c>
      <c r="Q199" s="48">
        <v>100</v>
      </c>
      <c r="R199" s="154"/>
      <c r="T199" s="92">
        <f t="shared" si="38"/>
        <v>-3.4794791530660629</v>
      </c>
      <c r="U199" s="92">
        <f t="shared" si="39"/>
        <v>-3.8643530924824501</v>
      </c>
      <c r="V199" s="90"/>
      <c r="W199" s="92">
        <f t="shared" si="40"/>
        <v>-0.66913060635885824</v>
      </c>
      <c r="X199" s="92">
        <f t="shared" si="41"/>
        <v>-0.74314482547739424</v>
      </c>
      <c r="AC199" s="20"/>
    </row>
    <row r="200" spans="1:29" x14ac:dyDescent="0.2">
      <c r="A200" s="163" t="s">
        <v>68</v>
      </c>
      <c r="B200" s="165">
        <v>15</v>
      </c>
      <c r="C200" s="42">
        <v>45396</v>
      </c>
      <c r="D200" s="90" t="str">
        <f>IF(ISNA(HLOOKUP(C200,'data Waalre'!$C$6:$BE$6,1,FALSE)),"",HLOOKUP(C200,'data Waalre'!$C$6:$BF$55,50,FALSE))</f>
        <v/>
      </c>
      <c r="E200" s="91">
        <v>16.7</v>
      </c>
      <c r="F200" s="91">
        <v>8.9</v>
      </c>
      <c r="G200" s="91">
        <v>12.4</v>
      </c>
      <c r="H200" s="91">
        <v>7.2</v>
      </c>
      <c r="I200" s="47">
        <v>286</v>
      </c>
      <c r="J200" s="46">
        <v>2.7</v>
      </c>
      <c r="K200" s="46">
        <v>6.9</v>
      </c>
      <c r="L200" s="91">
        <v>0.8</v>
      </c>
      <c r="M200" s="48" t="str">
        <f t="shared" si="33"/>
        <v/>
      </c>
      <c r="N200" s="48" t="str">
        <f t="shared" si="35"/>
        <v/>
      </c>
      <c r="O200" s="48">
        <v>13</v>
      </c>
      <c r="P200" s="48">
        <v>0</v>
      </c>
      <c r="Q200" s="48">
        <v>100</v>
      </c>
      <c r="T200" s="92">
        <f t="shared" si="26"/>
        <v>-2.5954065790334608</v>
      </c>
      <c r="U200" s="92">
        <f t="shared" si="27"/>
        <v>0.74422086070589843</v>
      </c>
      <c r="V200" s="90"/>
      <c r="W200" s="92">
        <f t="shared" si="28"/>
        <v>-0.96126169593831878</v>
      </c>
      <c r="X200" s="92">
        <f t="shared" si="29"/>
        <v>0.27563735581699939</v>
      </c>
      <c r="AC200" s="20"/>
    </row>
    <row r="201" spans="1:29" x14ac:dyDescent="0.2">
      <c r="A201" s="163" t="s">
        <v>62</v>
      </c>
      <c r="B201" s="163">
        <v>16</v>
      </c>
      <c r="C201" s="42">
        <v>45397</v>
      </c>
      <c r="D201" s="90" t="str">
        <f>IF(ISNA(HLOOKUP(C201,'data Waalre'!$C$6:$BE$6,1,FALSE)),"",HLOOKUP(C201,'data Waalre'!$C$6:$BF$55,50,FALSE))</f>
        <v/>
      </c>
      <c r="E201" s="91">
        <v>12.9</v>
      </c>
      <c r="F201" s="91">
        <v>2.8</v>
      </c>
      <c r="G201" s="91">
        <v>7.8</v>
      </c>
      <c r="H201" s="91">
        <v>2.8</v>
      </c>
      <c r="I201" s="47">
        <v>227</v>
      </c>
      <c r="J201" s="46">
        <v>6</v>
      </c>
      <c r="K201" s="46">
        <v>3.9</v>
      </c>
      <c r="L201" s="91">
        <v>7.4</v>
      </c>
      <c r="M201" s="48" t="str">
        <f t="shared" si="33"/>
        <v/>
      </c>
      <c r="N201" s="48" t="str">
        <f t="shared" si="35"/>
        <v/>
      </c>
      <c r="O201" s="48">
        <v>13</v>
      </c>
      <c r="P201" s="48">
        <v>0</v>
      </c>
      <c r="Q201" s="48">
        <v>100</v>
      </c>
      <c r="T201" s="92">
        <f t="shared" si="26"/>
        <v>-4.3881222097150205</v>
      </c>
      <c r="U201" s="92">
        <f t="shared" si="27"/>
        <v>-4.0919901603749933</v>
      </c>
      <c r="V201" s="90"/>
      <c r="W201" s="92">
        <f t="shared" si="28"/>
        <v>-0.73135370161917013</v>
      </c>
      <c r="X201" s="92">
        <f t="shared" si="29"/>
        <v>-0.68199836006249892</v>
      </c>
      <c r="AC201" s="20"/>
    </row>
    <row r="202" spans="1:29" x14ac:dyDescent="0.2">
      <c r="A202" s="163" t="s">
        <v>63</v>
      </c>
      <c r="B202" s="165">
        <v>16</v>
      </c>
      <c r="C202" s="42">
        <v>45398</v>
      </c>
      <c r="D202" s="90" t="str">
        <f>IF(ISNA(HLOOKUP(C202,'data Waalre'!$C$6:$BE$6,1,FALSE)),"",HLOOKUP(C202,'data Waalre'!$C$6:$BF$55,50,FALSE))</f>
        <v/>
      </c>
      <c r="E202" s="91">
        <v>11.3</v>
      </c>
      <c r="F202" s="91">
        <v>3.9</v>
      </c>
      <c r="G202" s="91">
        <v>7.2</v>
      </c>
      <c r="H202" s="91">
        <v>1.6</v>
      </c>
      <c r="I202" s="47">
        <v>272</v>
      </c>
      <c r="J202" s="46">
        <v>5.6</v>
      </c>
      <c r="K202" s="46">
        <v>3.7</v>
      </c>
      <c r="L202" s="91">
        <v>11.6</v>
      </c>
      <c r="M202" s="48" t="str">
        <f t="shared" si="33"/>
        <v/>
      </c>
      <c r="N202" s="48" t="str">
        <f t="shared" si="35"/>
        <v/>
      </c>
      <c r="O202" s="48">
        <v>13</v>
      </c>
      <c r="P202" s="48">
        <v>0</v>
      </c>
      <c r="Q202" s="48">
        <v>100</v>
      </c>
      <c r="T202" s="92">
        <f t="shared" ref="T202:T205" si="42">J202*SIN(I202*PI()/180)</f>
        <v>-5.5965886313069362</v>
      </c>
      <c r="U202" s="92">
        <f t="shared" ref="U202:U205" si="43">J202*COS(I202*PI()/180)</f>
        <v>0.19543718153400716</v>
      </c>
      <c r="V202" s="90"/>
      <c r="W202" s="92">
        <f t="shared" si="28"/>
        <v>-0.99939082701909576</v>
      </c>
      <c r="X202" s="92">
        <f t="shared" si="29"/>
        <v>3.4899496702501281E-2</v>
      </c>
      <c r="Z202">
        <v>16</v>
      </c>
      <c r="AA202">
        <f>SUM(M201:M207)</f>
        <v>0</v>
      </c>
      <c r="AC202" s="20"/>
    </row>
    <row r="203" spans="1:29" x14ac:dyDescent="0.2">
      <c r="A203" s="163" t="s">
        <v>64</v>
      </c>
      <c r="B203" s="165">
        <v>16</v>
      </c>
      <c r="C203" s="42">
        <v>45399</v>
      </c>
      <c r="D203" s="90" t="str">
        <f>IF(ISNA(HLOOKUP(C203,'data Waalre'!$C$6:$BE$6,1,FALSE)),"",HLOOKUP(C203,'data Waalre'!$C$6:$BF$55,50,FALSE))</f>
        <v/>
      </c>
      <c r="E203" s="91">
        <v>10.199999999999999</v>
      </c>
      <c r="F203" s="91">
        <v>1.3</v>
      </c>
      <c r="G203" s="91">
        <v>5.0999999999999996</v>
      </c>
      <c r="H203" s="91">
        <v>-1.2</v>
      </c>
      <c r="I203" s="47">
        <v>299</v>
      </c>
      <c r="J203" s="46">
        <v>2.4</v>
      </c>
      <c r="K203" s="46">
        <v>5.9</v>
      </c>
      <c r="L203" s="91">
        <v>9.5</v>
      </c>
      <c r="M203" s="48" t="str">
        <f t="shared" si="33"/>
        <v/>
      </c>
      <c r="N203" s="48" t="str">
        <f t="shared" si="35"/>
        <v/>
      </c>
      <c r="O203" s="48">
        <v>13</v>
      </c>
      <c r="P203" s="48">
        <v>0</v>
      </c>
      <c r="Q203" s="48">
        <v>100</v>
      </c>
      <c r="T203" s="92">
        <f t="shared" si="42"/>
        <v>-2.0990872971345507</v>
      </c>
      <c r="U203" s="92">
        <f t="shared" si="43"/>
        <v>1.1635430885912075</v>
      </c>
      <c r="V203" s="90"/>
      <c r="W203" s="92">
        <f t="shared" si="28"/>
        <v>-0.87461970713939607</v>
      </c>
      <c r="X203" s="92">
        <f t="shared" si="29"/>
        <v>0.4848096202463365</v>
      </c>
      <c r="AC203" s="20"/>
    </row>
    <row r="204" spans="1:29" x14ac:dyDescent="0.2">
      <c r="A204" s="163" t="s">
        <v>65</v>
      </c>
      <c r="B204" s="165">
        <v>16</v>
      </c>
      <c r="C204" s="42">
        <v>45400</v>
      </c>
      <c r="D204" s="90" t="str">
        <f>IF(ISNA(HLOOKUP(C204,'data Waalre'!$C$6:$BE$6,1,FALSE)),"",HLOOKUP(C204,'data Waalre'!$C$6:$BF$55,50,FALSE))</f>
        <v/>
      </c>
      <c r="E204" s="91">
        <v>12.8</v>
      </c>
      <c r="F204" s="91">
        <v>1.9</v>
      </c>
      <c r="G204" s="91">
        <v>7.6</v>
      </c>
      <c r="H204" s="91">
        <v>-0.3</v>
      </c>
      <c r="I204" s="47">
        <v>285</v>
      </c>
      <c r="J204" s="46">
        <v>3</v>
      </c>
      <c r="K204" s="46">
        <v>8.5</v>
      </c>
      <c r="L204" s="91">
        <v>0.1</v>
      </c>
      <c r="M204" s="48" t="str">
        <f t="shared" si="33"/>
        <v/>
      </c>
      <c r="N204" s="48" t="str">
        <f t="shared" si="35"/>
        <v/>
      </c>
      <c r="O204" s="48">
        <v>13</v>
      </c>
      <c r="P204" s="48">
        <v>0</v>
      </c>
      <c r="Q204" s="48">
        <v>100</v>
      </c>
      <c r="T204" s="92">
        <f t="shared" si="42"/>
        <v>-2.8977774788672046</v>
      </c>
      <c r="U204" s="92">
        <f t="shared" si="43"/>
        <v>0.77645713530756333</v>
      </c>
      <c r="V204" s="90"/>
      <c r="W204" s="92">
        <f t="shared" ref="W204" si="44">SIN(I204*PI()/180)</f>
        <v>-0.9659258262890682</v>
      </c>
      <c r="X204" s="92">
        <f t="shared" ref="X204" si="45">COS(I204*PI()/180)</f>
        <v>0.25881904510252113</v>
      </c>
      <c r="AC204" s="20"/>
    </row>
    <row r="205" spans="1:29" x14ac:dyDescent="0.2">
      <c r="A205" s="163" t="s">
        <v>66</v>
      </c>
      <c r="B205" s="165">
        <v>16</v>
      </c>
      <c r="C205" s="42">
        <v>45401</v>
      </c>
      <c r="D205" s="90" t="str">
        <f>IF(ISNA(HLOOKUP(C205,'data Waalre'!$C$6:$BE$6,1,FALSE)),"",HLOOKUP(C205,'data Waalre'!$C$6:$BF$55,50,FALSE))</f>
        <v/>
      </c>
      <c r="E205" s="91">
        <v>12.5</v>
      </c>
      <c r="F205" s="91">
        <v>5.7</v>
      </c>
      <c r="G205" s="91">
        <v>8.4</v>
      </c>
      <c r="H205" s="91">
        <v>5.2</v>
      </c>
      <c r="I205" s="47">
        <v>283</v>
      </c>
      <c r="J205" s="46">
        <v>6.7</v>
      </c>
      <c r="K205" s="46">
        <v>5.3</v>
      </c>
      <c r="L205" s="91">
        <v>6.7</v>
      </c>
      <c r="M205" s="48" t="str">
        <f t="shared" si="33"/>
        <v/>
      </c>
      <c r="N205" s="48" t="str">
        <f t="shared" si="35"/>
        <v/>
      </c>
      <c r="O205" s="48">
        <v>13</v>
      </c>
      <c r="P205" s="48">
        <v>0</v>
      </c>
      <c r="Q205" s="48">
        <v>100</v>
      </c>
      <c r="R205" s="154">
        <f t="shared" ref="R205" si="46">AVERAGE(G199:G205)</f>
        <v>9.5428571428571445</v>
      </c>
      <c r="T205" s="92">
        <f t="shared" si="42"/>
        <v>-6.5282794340610764</v>
      </c>
      <c r="U205" s="92">
        <f t="shared" si="43"/>
        <v>1.507172064103895</v>
      </c>
      <c r="V205" s="90"/>
      <c r="W205" s="92">
        <f t="shared" si="28"/>
        <v>-0.97437006478523525</v>
      </c>
      <c r="X205" s="92">
        <f t="shared" si="29"/>
        <v>0.22495105434386492</v>
      </c>
      <c r="AC205" s="20"/>
    </row>
    <row r="206" spans="1:29" x14ac:dyDescent="0.2">
      <c r="A206" s="163" t="s">
        <v>67</v>
      </c>
      <c r="B206" s="165">
        <v>16</v>
      </c>
      <c r="C206" s="42">
        <v>45402</v>
      </c>
      <c r="D206" s="90" t="str">
        <f>IF(ISNA(HLOOKUP(C206,'data Waalre'!$C$6:$BE$6,1,FALSE)),"",HLOOKUP(C206,'data Waalre'!$C$6:$BF$55,50,FALSE))</f>
        <v/>
      </c>
      <c r="E206" s="91">
        <v>11.4</v>
      </c>
      <c r="F206" s="91">
        <v>4.7</v>
      </c>
      <c r="G206" s="91">
        <v>7.5</v>
      </c>
      <c r="H206" s="91">
        <v>3.5</v>
      </c>
      <c r="I206" s="47">
        <v>320</v>
      </c>
      <c r="J206" s="46">
        <v>4.7</v>
      </c>
      <c r="K206" s="46">
        <v>5.8</v>
      </c>
      <c r="L206" s="91">
        <v>1</v>
      </c>
      <c r="M206" s="48" t="str">
        <f t="shared" si="33"/>
        <v/>
      </c>
      <c r="N206" s="48" t="str">
        <f t="shared" si="35"/>
        <v/>
      </c>
      <c r="O206" s="48">
        <v>13</v>
      </c>
      <c r="P206" s="48">
        <v>0</v>
      </c>
      <c r="Q206" s="48">
        <v>100</v>
      </c>
      <c r="R206" s="154"/>
      <c r="T206" s="92">
        <f t="shared" si="26"/>
        <v>-3.021101765526736</v>
      </c>
      <c r="U206" s="92">
        <f t="shared" si="27"/>
        <v>3.6004088826591958</v>
      </c>
      <c r="V206" s="90"/>
      <c r="W206" s="92">
        <f t="shared" si="28"/>
        <v>-0.64278760968653958</v>
      </c>
      <c r="X206" s="92">
        <f t="shared" si="29"/>
        <v>0.76604444311897779</v>
      </c>
      <c r="AC206" s="20"/>
    </row>
    <row r="207" spans="1:29" x14ac:dyDescent="0.2">
      <c r="A207" s="172" t="s">
        <v>68</v>
      </c>
      <c r="B207" s="172">
        <v>16</v>
      </c>
      <c r="C207" s="173">
        <v>45403</v>
      </c>
      <c r="D207" s="90">
        <f>IF(ISNA(HLOOKUP(C207,'data Waalre'!$C$6:$BE$6,1,FALSE)),"",HLOOKUP(C207,'data Waalre'!$C$6:$BF$55,50,FALSE))</f>
        <v>13</v>
      </c>
      <c r="E207" s="91">
        <v>12</v>
      </c>
      <c r="F207" s="91">
        <v>3</v>
      </c>
      <c r="G207" s="91">
        <v>6.3</v>
      </c>
      <c r="H207" s="91">
        <v>1.3</v>
      </c>
      <c r="I207" s="47">
        <v>8</v>
      </c>
      <c r="J207" s="46">
        <v>4.5</v>
      </c>
      <c r="K207" s="46">
        <v>6.3</v>
      </c>
      <c r="L207" s="91">
        <v>0.4</v>
      </c>
      <c r="M207" s="48" t="str">
        <f t="shared" si="33"/>
        <v/>
      </c>
      <c r="N207" s="48" t="str">
        <f t="shared" si="35"/>
        <v/>
      </c>
      <c r="O207" s="48">
        <v>13</v>
      </c>
      <c r="P207" s="48">
        <v>0</v>
      </c>
      <c r="Q207" s="48">
        <v>100</v>
      </c>
      <c r="T207" s="92">
        <f t="shared" si="26"/>
        <v>0.62627895432029446</v>
      </c>
      <c r="U207" s="92">
        <f t="shared" si="27"/>
        <v>4.456206309337067</v>
      </c>
      <c r="V207" s="90"/>
      <c r="W207" s="92">
        <f t="shared" si="28"/>
        <v>0.13917310096006544</v>
      </c>
      <c r="X207" s="92">
        <f t="shared" si="29"/>
        <v>0.99026806874157036</v>
      </c>
      <c r="AC207" s="20"/>
    </row>
    <row r="208" spans="1:29" x14ac:dyDescent="0.2">
      <c r="A208" s="163" t="s">
        <v>62</v>
      </c>
      <c r="B208" s="163">
        <v>17</v>
      </c>
      <c r="C208" s="42">
        <v>45404</v>
      </c>
      <c r="D208" s="90" t="str">
        <f>IF(ISNA(HLOOKUP(C208,'data Waalre'!$C$6:$BE$6,1,FALSE)),"",HLOOKUP(C208,'data Waalre'!$C$6:$BF$55,50,FALSE))</f>
        <v/>
      </c>
      <c r="E208" s="91">
        <v>10.5</v>
      </c>
      <c r="F208" s="91">
        <v>0</v>
      </c>
      <c r="G208" s="91">
        <v>5.5</v>
      </c>
      <c r="H208" s="91">
        <v>-3.6</v>
      </c>
      <c r="I208" s="47">
        <v>7</v>
      </c>
      <c r="J208" s="46">
        <v>2.9</v>
      </c>
      <c r="K208" s="46">
        <v>7</v>
      </c>
      <c r="L208" s="91">
        <v>0.1</v>
      </c>
      <c r="M208" s="48" t="str">
        <f t="shared" si="33"/>
        <v/>
      </c>
      <c r="N208" s="48" t="str">
        <f t="shared" si="35"/>
        <v/>
      </c>
      <c r="O208" s="48">
        <v>13</v>
      </c>
      <c r="P208" s="48">
        <v>0</v>
      </c>
      <c r="Q208" s="48">
        <v>100</v>
      </c>
      <c r="T208" s="92">
        <f t="shared" si="26"/>
        <v>0.35342109587492765</v>
      </c>
      <c r="U208" s="92">
        <f t="shared" si="27"/>
        <v>2.8783838397598336</v>
      </c>
      <c r="V208" s="90"/>
      <c r="W208" s="92">
        <f t="shared" si="28"/>
        <v>0.12186934340514748</v>
      </c>
      <c r="X208" s="92">
        <f t="shared" si="29"/>
        <v>0.99254615164132198</v>
      </c>
      <c r="AC208" s="20"/>
    </row>
    <row r="209" spans="1:29" x14ac:dyDescent="0.2">
      <c r="A209" s="163" t="s">
        <v>63</v>
      </c>
      <c r="B209" s="165">
        <v>17</v>
      </c>
      <c r="C209" s="42">
        <v>45405</v>
      </c>
      <c r="D209" s="90" t="str">
        <f>IF(ISNA(HLOOKUP(C209,'data Waalre'!$C$6:$BE$6,1,FALSE)),"",HLOOKUP(C209,'data Waalre'!$C$6:$BF$55,50,FALSE))</f>
        <v/>
      </c>
      <c r="E209" s="91">
        <v>11.4</v>
      </c>
      <c r="F209" s="91">
        <v>-1.9</v>
      </c>
      <c r="G209" s="91">
        <v>5.8</v>
      </c>
      <c r="H209" s="91">
        <v>-5.3</v>
      </c>
      <c r="I209" s="47">
        <v>302</v>
      </c>
      <c r="J209" s="46">
        <v>2.5</v>
      </c>
      <c r="K209" s="46">
        <v>9.1</v>
      </c>
      <c r="L209" s="91">
        <v>0.4</v>
      </c>
      <c r="M209" s="48" t="str">
        <f t="shared" si="33"/>
        <v/>
      </c>
      <c r="N209" s="48" t="str">
        <f t="shared" si="35"/>
        <v/>
      </c>
      <c r="O209" s="48">
        <v>13</v>
      </c>
      <c r="P209" s="48">
        <v>0</v>
      </c>
      <c r="Q209" s="48">
        <v>100</v>
      </c>
      <c r="T209" s="92">
        <f t="shared" si="26"/>
        <v>-2.1201202403910653</v>
      </c>
      <c r="U209" s="92">
        <f t="shared" si="27"/>
        <v>1.3247981605830117</v>
      </c>
      <c r="V209" s="90"/>
      <c r="W209" s="92">
        <f t="shared" si="28"/>
        <v>-0.84804809615642618</v>
      </c>
      <c r="X209" s="92">
        <f t="shared" si="29"/>
        <v>0.52991926423320468</v>
      </c>
      <c r="Z209">
        <v>17</v>
      </c>
      <c r="AA209">
        <f>SUM(M208:M214)</f>
        <v>0</v>
      </c>
      <c r="AC209" s="20"/>
    </row>
    <row r="210" spans="1:29" x14ac:dyDescent="0.2">
      <c r="A210" s="163" t="s">
        <v>64</v>
      </c>
      <c r="B210" s="165">
        <v>17</v>
      </c>
      <c r="C210" s="42">
        <v>45406</v>
      </c>
      <c r="D210" s="90" t="str">
        <f>IF(ISNA(HLOOKUP(C210,'data Waalre'!$C$6:$BE$6,1,FALSE)),"",HLOOKUP(C210,'data Waalre'!$C$6:$BF$55,50,FALSE))</f>
        <v/>
      </c>
      <c r="E210" s="91">
        <v>10.6</v>
      </c>
      <c r="F210" s="91">
        <v>2.9</v>
      </c>
      <c r="G210" s="91">
        <v>6.3</v>
      </c>
      <c r="H210" s="91">
        <v>0.6</v>
      </c>
      <c r="I210" s="47">
        <v>287</v>
      </c>
      <c r="J210" s="46">
        <v>4.0999999999999996</v>
      </c>
      <c r="K210" s="46">
        <v>7</v>
      </c>
      <c r="L210" s="91">
        <v>2.2000000000000002</v>
      </c>
      <c r="M210" s="48" t="str">
        <f t="shared" si="33"/>
        <v/>
      </c>
      <c r="N210" s="48" t="str">
        <f t="shared" si="35"/>
        <v/>
      </c>
      <c r="O210" s="48">
        <v>13</v>
      </c>
      <c r="P210" s="48">
        <v>0</v>
      </c>
      <c r="Q210" s="48">
        <v>100</v>
      </c>
      <c r="T210" s="92">
        <f t="shared" si="26"/>
        <v>-3.9208494994484449</v>
      </c>
      <c r="U210" s="92">
        <f t="shared" si="27"/>
        <v>1.1987239893632204</v>
      </c>
      <c r="V210" s="90"/>
      <c r="W210" s="92">
        <f t="shared" si="28"/>
        <v>-0.95630475596303544</v>
      </c>
      <c r="X210" s="92">
        <f t="shared" si="29"/>
        <v>0.29237170472273671</v>
      </c>
      <c r="AC210" s="20"/>
    </row>
    <row r="211" spans="1:29" x14ac:dyDescent="0.2">
      <c r="A211" s="163" t="s">
        <v>65</v>
      </c>
      <c r="B211" s="165">
        <v>17</v>
      </c>
      <c r="C211" s="42">
        <v>45407</v>
      </c>
      <c r="D211" s="90" t="str">
        <f>IF(ISNA(HLOOKUP(C211,'data Waalre'!$C$6:$BE$6,1,FALSE)),"",HLOOKUP(C211,'data Waalre'!$C$6:$BF$55,50,FALSE))</f>
        <v/>
      </c>
      <c r="E211" s="91">
        <v>11.1</v>
      </c>
      <c r="F211" s="91">
        <v>1.8</v>
      </c>
      <c r="G211" s="91">
        <v>6.9</v>
      </c>
      <c r="H211" s="91">
        <v>0.3</v>
      </c>
      <c r="I211" s="47">
        <v>217</v>
      </c>
      <c r="J211" s="46">
        <v>4.3</v>
      </c>
      <c r="K211" s="46">
        <v>0.7</v>
      </c>
      <c r="L211" s="91">
        <v>1.2</v>
      </c>
      <c r="M211" s="48" t="str">
        <f t="shared" si="33"/>
        <v/>
      </c>
      <c r="N211" s="48" t="str">
        <f t="shared" si="35"/>
        <v/>
      </c>
      <c r="O211" s="48">
        <v>13</v>
      </c>
      <c r="P211" s="48">
        <v>0</v>
      </c>
      <c r="Q211" s="48">
        <v>100</v>
      </c>
      <c r="T211" s="92">
        <f t="shared" si="26"/>
        <v>-2.5878045995538064</v>
      </c>
      <c r="U211" s="92">
        <f t="shared" si="27"/>
        <v>-3.43413269320336</v>
      </c>
      <c r="V211" s="90"/>
      <c r="W211" s="92">
        <f t="shared" si="28"/>
        <v>-0.60181502315204805</v>
      </c>
      <c r="X211" s="92">
        <f t="shared" si="29"/>
        <v>-0.79863551004729305</v>
      </c>
      <c r="AC211" s="20"/>
    </row>
    <row r="212" spans="1:29" x14ac:dyDescent="0.2">
      <c r="A212" s="163" t="s">
        <v>66</v>
      </c>
      <c r="B212" s="165">
        <v>17</v>
      </c>
      <c r="C212" s="42">
        <v>45408</v>
      </c>
      <c r="D212" s="90" t="str">
        <f>IF(ISNA(HLOOKUP(C212,'data Waalre'!$C$6:$BE$6,1,FALSE)),"",HLOOKUP(C212,'data Waalre'!$C$6:$BF$55,50,FALSE))</f>
        <v/>
      </c>
      <c r="E212" s="91">
        <v>13.1</v>
      </c>
      <c r="F212" s="91">
        <v>5.9</v>
      </c>
      <c r="G212" s="91">
        <v>8.8000000000000007</v>
      </c>
      <c r="H212" s="91">
        <v>5.7</v>
      </c>
      <c r="I212" s="47">
        <v>264</v>
      </c>
      <c r="J212" s="46">
        <v>2</v>
      </c>
      <c r="K212" s="46">
        <v>1.3</v>
      </c>
      <c r="L212" s="91">
        <v>0.6</v>
      </c>
      <c r="M212" s="48" t="str">
        <f t="shared" si="33"/>
        <v/>
      </c>
      <c r="N212" s="48" t="str">
        <f t="shared" si="35"/>
        <v/>
      </c>
      <c r="O212" s="48">
        <v>13</v>
      </c>
      <c r="P212" s="48">
        <v>0</v>
      </c>
      <c r="Q212" s="48">
        <v>100</v>
      </c>
      <c r="R212" s="154">
        <f>AVERAGE(G206:G212)</f>
        <v>6.7285714285714295</v>
      </c>
      <c r="T212" s="92">
        <f t="shared" si="26"/>
        <v>-1.9890437907365468</v>
      </c>
      <c r="U212" s="92">
        <f t="shared" si="27"/>
        <v>-0.20905692653530672</v>
      </c>
      <c r="V212" s="90"/>
      <c r="W212" s="92">
        <f t="shared" si="28"/>
        <v>-0.9945218953682734</v>
      </c>
      <c r="X212" s="92">
        <f t="shared" si="29"/>
        <v>-0.10452846326765336</v>
      </c>
      <c r="AC212" s="20"/>
    </row>
    <row r="213" spans="1:29" x14ac:dyDescent="0.2">
      <c r="A213" s="163" t="s">
        <v>67</v>
      </c>
      <c r="B213" s="165">
        <v>17</v>
      </c>
      <c r="C213" s="42">
        <v>45409</v>
      </c>
      <c r="D213" s="90" t="str">
        <f>IF(ISNA(HLOOKUP(C213,'data Waalre'!$C$6:$BE$6,1,FALSE)),"",HLOOKUP(C213,'data Waalre'!$C$6:$BF$55,50,FALSE))</f>
        <v/>
      </c>
      <c r="E213" s="91">
        <v>17.3</v>
      </c>
      <c r="F213" s="91">
        <v>7.3</v>
      </c>
      <c r="G213" s="91">
        <v>12.7</v>
      </c>
      <c r="H213" s="91">
        <v>3.7</v>
      </c>
      <c r="I213" s="47">
        <v>145</v>
      </c>
      <c r="J213" s="46">
        <v>3.1</v>
      </c>
      <c r="K213" s="46">
        <v>2.4</v>
      </c>
      <c r="L213" s="91">
        <v>1.7</v>
      </c>
      <c r="M213" s="48" t="str">
        <f t="shared" si="33"/>
        <v/>
      </c>
      <c r="N213" s="48" t="str">
        <f t="shared" si="35"/>
        <v/>
      </c>
      <c r="O213" s="48">
        <v>13</v>
      </c>
      <c r="P213" s="48">
        <v>0</v>
      </c>
      <c r="Q213" s="48">
        <v>100</v>
      </c>
      <c r="R213" s="154"/>
      <c r="T213" s="92">
        <f t="shared" si="26"/>
        <v>1.7780869526882439</v>
      </c>
      <c r="U213" s="92">
        <f t="shared" si="27"/>
        <v>-2.5393713372958739</v>
      </c>
      <c r="V213" s="90"/>
      <c r="W213" s="92">
        <f t="shared" si="28"/>
        <v>0.57357643635104638</v>
      </c>
      <c r="X213" s="92">
        <f t="shared" si="29"/>
        <v>-0.81915204428899158</v>
      </c>
      <c r="AC213" s="20"/>
    </row>
    <row r="214" spans="1:29" x14ac:dyDescent="0.2">
      <c r="A214" s="172" t="s">
        <v>68</v>
      </c>
      <c r="B214" s="172">
        <v>17</v>
      </c>
      <c r="C214" s="173">
        <v>45410</v>
      </c>
      <c r="D214" s="90">
        <f>IF(ISNA(HLOOKUP(C214,'data Waalre'!$C$6:$BE$6,1,FALSE)),"",HLOOKUP(C214,'data Waalre'!$C$6:$BF$55,50,FALSE))</f>
        <v>15</v>
      </c>
      <c r="E214" s="91">
        <v>16.600000000000001</v>
      </c>
      <c r="F214" s="91">
        <v>5.3</v>
      </c>
      <c r="G214" s="91">
        <v>12.8</v>
      </c>
      <c r="H214" s="91">
        <v>1.3</v>
      </c>
      <c r="I214" s="47">
        <v>191</v>
      </c>
      <c r="J214" s="46">
        <v>5.3</v>
      </c>
      <c r="K214" s="46">
        <v>4.4000000000000004</v>
      </c>
      <c r="L214" s="91">
        <v>0.6</v>
      </c>
      <c r="M214" s="48" t="str">
        <f t="shared" si="33"/>
        <v/>
      </c>
      <c r="N214" s="48" t="str">
        <f t="shared" si="35"/>
        <v/>
      </c>
      <c r="O214" s="48">
        <v>13</v>
      </c>
      <c r="P214" s="48">
        <v>0</v>
      </c>
      <c r="Q214" s="48">
        <v>100</v>
      </c>
      <c r="T214" s="92">
        <f t="shared" si="26"/>
        <v>-1.011287675495687</v>
      </c>
      <c r="U214" s="92">
        <f t="shared" si="27"/>
        <v>-5.2026240722726191</v>
      </c>
      <c r="V214" s="90"/>
      <c r="W214" s="92">
        <f t="shared" si="28"/>
        <v>-0.19080899537654472</v>
      </c>
      <c r="X214" s="92">
        <f t="shared" si="29"/>
        <v>-0.98162718344766398</v>
      </c>
      <c r="AC214" s="20"/>
    </row>
    <row r="215" spans="1:29" x14ac:dyDescent="0.2">
      <c r="A215" s="163" t="s">
        <v>62</v>
      </c>
      <c r="B215" s="163">
        <v>18</v>
      </c>
      <c r="C215" s="42">
        <v>45411</v>
      </c>
      <c r="D215" s="90" t="str">
        <f>IF(ISNA(HLOOKUP(C215,'data Waalre'!$C$6:$BE$6,1,FALSE)),"",HLOOKUP(C215,'data Waalre'!$C$6:$BF$55,50,FALSE))</f>
        <v/>
      </c>
      <c r="E215" s="91">
        <v>20.9</v>
      </c>
      <c r="F215" s="91">
        <v>3.8</v>
      </c>
      <c r="G215" s="91">
        <v>14</v>
      </c>
      <c r="H215" s="91">
        <v>0</v>
      </c>
      <c r="I215" s="47">
        <v>179</v>
      </c>
      <c r="J215" s="46">
        <v>2.6</v>
      </c>
      <c r="K215" s="46">
        <v>9.8000000000000007</v>
      </c>
      <c r="L215" s="91">
        <v>0</v>
      </c>
      <c r="M215" s="48">
        <f t="shared" si="33"/>
        <v>1</v>
      </c>
      <c r="N215" s="48" t="str">
        <f t="shared" si="35"/>
        <v/>
      </c>
      <c r="O215" s="48">
        <v>13</v>
      </c>
      <c r="P215" s="48">
        <v>0</v>
      </c>
      <c r="Q215" s="48">
        <v>100</v>
      </c>
      <c r="T215" s="92">
        <f t="shared" si="26"/>
        <v>4.5376256736936946E-2</v>
      </c>
      <c r="U215" s="92">
        <f t="shared" si="27"/>
        <v>-2.5996040074066173</v>
      </c>
      <c r="V215" s="90"/>
      <c r="W215" s="92">
        <f t="shared" si="28"/>
        <v>1.7452406437283439E-2</v>
      </c>
      <c r="X215" s="92">
        <f t="shared" si="29"/>
        <v>-0.99984769515639127</v>
      </c>
      <c r="AC215" s="20"/>
    </row>
    <row r="216" spans="1:29" x14ac:dyDescent="0.2">
      <c r="A216" s="172" t="s">
        <v>63</v>
      </c>
      <c r="B216" s="172">
        <v>18</v>
      </c>
      <c r="C216" s="173">
        <v>45412</v>
      </c>
      <c r="D216" s="90">
        <f>IF(ISNA(HLOOKUP(C216,'data Waalre'!$C$6:$BE$6,1,FALSE)),"",HLOOKUP(C216,'data Waalre'!$C$6:$BF$55,50,FALSE))</f>
        <v>22</v>
      </c>
      <c r="E216" s="91">
        <v>22.7</v>
      </c>
      <c r="F216" s="91">
        <v>12.2</v>
      </c>
      <c r="G216" s="91">
        <v>17</v>
      </c>
      <c r="H216" s="91">
        <v>10.1</v>
      </c>
      <c r="I216" s="47">
        <v>139</v>
      </c>
      <c r="J216" s="46">
        <v>2.2999999999999998</v>
      </c>
      <c r="K216" s="46">
        <v>5.8</v>
      </c>
      <c r="L216" s="91">
        <v>2.2999999999999998</v>
      </c>
      <c r="M216" s="48">
        <f t="shared" si="33"/>
        <v>1</v>
      </c>
      <c r="N216" s="48">
        <f t="shared" si="35"/>
        <v>1</v>
      </c>
      <c r="O216" s="48">
        <v>13</v>
      </c>
      <c r="P216" s="48">
        <v>0</v>
      </c>
      <c r="Q216" s="48">
        <v>100</v>
      </c>
      <c r="T216" s="92">
        <f t="shared" si="26"/>
        <v>1.5089357666781666</v>
      </c>
      <c r="U216" s="92">
        <f t="shared" si="27"/>
        <v>-1.7358320345123754</v>
      </c>
      <c r="V216" s="90"/>
      <c r="W216" s="92">
        <f t="shared" si="28"/>
        <v>0.65605902899050728</v>
      </c>
      <c r="X216" s="92">
        <f t="shared" si="29"/>
        <v>-0.75470958022277201</v>
      </c>
      <c r="Z216">
        <v>18</v>
      </c>
      <c r="AA216">
        <f>SUM(M215:M221)</f>
        <v>4</v>
      </c>
      <c r="AC216" s="20"/>
    </row>
    <row r="217" spans="1:29" x14ac:dyDescent="0.2">
      <c r="A217" s="163" t="s">
        <v>64</v>
      </c>
      <c r="B217" s="165">
        <v>18</v>
      </c>
      <c r="C217" s="42">
        <v>45413</v>
      </c>
      <c r="D217" s="90" t="str">
        <f>IF(ISNA(HLOOKUP(C217,'data Waalre'!$C$6:$BE$6,1,FALSE)),"",HLOOKUP(C217,'data Waalre'!$C$6:$BF$55,50,FALSE))</f>
        <v/>
      </c>
      <c r="E217" s="91">
        <v>26.9</v>
      </c>
      <c r="F217" s="91">
        <v>12.6</v>
      </c>
      <c r="G217" s="91">
        <v>20.5</v>
      </c>
      <c r="H217" s="91">
        <v>11.2</v>
      </c>
      <c r="I217" s="47">
        <v>16</v>
      </c>
      <c r="J217" s="46">
        <v>3.7</v>
      </c>
      <c r="K217" s="46">
        <v>10.8</v>
      </c>
      <c r="L217" s="91">
        <v>0.1</v>
      </c>
      <c r="M217" s="48">
        <f t="shared" si="33"/>
        <v>1</v>
      </c>
      <c r="N217" s="48" t="str">
        <f t="shared" si="35"/>
        <v/>
      </c>
      <c r="O217" s="48">
        <v>13</v>
      </c>
      <c r="P217" s="48">
        <v>0</v>
      </c>
      <c r="Q217" s="48">
        <v>100</v>
      </c>
      <c r="T217" s="92">
        <f t="shared" si="26"/>
        <v>1.0198582165228969</v>
      </c>
      <c r="U217" s="92">
        <f t="shared" si="27"/>
        <v>3.5566682749717802</v>
      </c>
      <c r="V217" s="90"/>
      <c r="W217" s="92">
        <f t="shared" si="28"/>
        <v>0.27563735581699916</v>
      </c>
      <c r="X217" s="92">
        <f t="shared" si="29"/>
        <v>0.96126169593831889</v>
      </c>
      <c r="AC217" s="20"/>
    </row>
    <row r="218" spans="1:29" x14ac:dyDescent="0.2">
      <c r="A218" s="163" t="s">
        <v>65</v>
      </c>
      <c r="B218" s="165">
        <v>18</v>
      </c>
      <c r="C218" s="42">
        <v>45414</v>
      </c>
      <c r="D218" s="90" t="str">
        <f>IF(ISNA(HLOOKUP(C218,'data Waalre'!$C$6:$BE$6,1,FALSE)),"",HLOOKUP(C218,'data Waalre'!$C$6:$BF$55,50,FALSE))</f>
        <v/>
      </c>
      <c r="E218" s="91">
        <v>26</v>
      </c>
      <c r="F218" s="91">
        <v>12.8</v>
      </c>
      <c r="G218" s="91">
        <v>18.100000000000001</v>
      </c>
      <c r="H218" s="91">
        <v>11.8</v>
      </c>
      <c r="I218" s="47">
        <v>260</v>
      </c>
      <c r="J218" s="46">
        <v>3.6</v>
      </c>
      <c r="K218" s="46">
        <v>7.7</v>
      </c>
      <c r="L218" s="91">
        <v>27.4</v>
      </c>
      <c r="M218" s="48" t="str">
        <f t="shared" si="33"/>
        <v/>
      </c>
      <c r="N218" s="48" t="str">
        <f t="shared" si="35"/>
        <v/>
      </c>
      <c r="O218" s="48">
        <v>13</v>
      </c>
      <c r="P218" s="48">
        <v>0</v>
      </c>
      <c r="Q218" s="48">
        <v>100</v>
      </c>
      <c r="T218" s="92">
        <f t="shared" si="26"/>
        <v>-3.5453079108439489</v>
      </c>
      <c r="U218" s="92">
        <f t="shared" si="27"/>
        <v>-0.62513343960094925</v>
      </c>
      <c r="V218" s="90"/>
      <c r="W218" s="92">
        <f t="shared" si="28"/>
        <v>-0.98480775301220802</v>
      </c>
      <c r="X218" s="92">
        <f t="shared" si="29"/>
        <v>-0.17364817766693033</v>
      </c>
      <c r="AC218" s="20"/>
    </row>
    <row r="219" spans="1:29" x14ac:dyDescent="0.2">
      <c r="A219" s="163" t="s">
        <v>66</v>
      </c>
      <c r="B219" s="165">
        <v>18</v>
      </c>
      <c r="C219" s="42">
        <v>45415</v>
      </c>
      <c r="D219" s="90" t="str">
        <f>IF(ISNA(HLOOKUP(C219,'data Waalre'!$C$6:$BE$6,1,FALSE)),"",HLOOKUP(C219,'data Waalre'!$C$6:$BF$55,50,FALSE))</f>
        <v/>
      </c>
      <c r="E219" s="91">
        <v>15</v>
      </c>
      <c r="F219" s="91">
        <v>6.2</v>
      </c>
      <c r="G219" s="91">
        <v>11.2</v>
      </c>
      <c r="H219" s="91">
        <v>3.1</v>
      </c>
      <c r="I219" s="47">
        <v>225</v>
      </c>
      <c r="J219" s="46">
        <v>4.0999999999999996</v>
      </c>
      <c r="K219" s="46">
        <v>2.2999999999999998</v>
      </c>
      <c r="L219" s="91">
        <v>5.9</v>
      </c>
      <c r="M219" s="48" t="str">
        <f t="shared" si="33"/>
        <v/>
      </c>
      <c r="N219" s="48" t="str">
        <f t="shared" si="35"/>
        <v/>
      </c>
      <c r="O219" s="48">
        <v>13</v>
      </c>
      <c r="P219" s="48">
        <v>0</v>
      </c>
      <c r="Q219" s="48">
        <v>100</v>
      </c>
      <c r="R219" s="154">
        <f t="shared" ref="R219" si="47">AVERAGE(G213:G219)</f>
        <v>15.185714285714285</v>
      </c>
      <c r="T219" s="92">
        <f t="shared" si="26"/>
        <v>-2.8991378028648445</v>
      </c>
      <c r="U219" s="92">
        <f t="shared" si="27"/>
        <v>-2.8991378028648453</v>
      </c>
      <c r="V219" s="90"/>
      <c r="W219" s="92">
        <f t="shared" si="28"/>
        <v>-0.70710678118654746</v>
      </c>
      <c r="X219" s="92">
        <f t="shared" si="29"/>
        <v>-0.70710678118654768</v>
      </c>
      <c r="AC219" s="20"/>
    </row>
    <row r="220" spans="1:29" x14ac:dyDescent="0.2">
      <c r="A220" s="163" t="s">
        <v>67</v>
      </c>
      <c r="B220" s="165">
        <v>18</v>
      </c>
      <c r="C220" s="42">
        <v>45416</v>
      </c>
      <c r="D220" s="90" t="str">
        <f>IF(ISNA(HLOOKUP(C220,'data Waalre'!$C$6:$BE$6,1,FALSE)),"",HLOOKUP(C220,'data Waalre'!$C$6:$BF$55,50,FALSE))</f>
        <v/>
      </c>
      <c r="E220" s="91">
        <v>18.399999999999999</v>
      </c>
      <c r="F220" s="91">
        <v>5.9</v>
      </c>
      <c r="G220" s="91">
        <v>11.5</v>
      </c>
      <c r="H220" s="91">
        <v>2.2000000000000002</v>
      </c>
      <c r="I220" s="47">
        <v>111</v>
      </c>
      <c r="J220" s="46">
        <v>2.4</v>
      </c>
      <c r="K220" s="46">
        <v>3.8</v>
      </c>
      <c r="L220" s="91">
        <v>4.9000000000000004</v>
      </c>
      <c r="M220" s="48" t="str">
        <f t="shared" si="33"/>
        <v/>
      </c>
      <c r="N220" s="48" t="str">
        <f t="shared" si="35"/>
        <v/>
      </c>
      <c r="O220" s="48">
        <v>13</v>
      </c>
      <c r="P220" s="48">
        <v>0</v>
      </c>
      <c r="Q220" s="48">
        <v>100</v>
      </c>
      <c r="R220" s="154"/>
      <c r="T220" s="92">
        <f t="shared" si="26"/>
        <v>2.2405930235932843</v>
      </c>
      <c r="U220" s="92">
        <f t="shared" si="27"/>
        <v>-0.8600830789087206</v>
      </c>
      <c r="V220" s="90"/>
      <c r="W220" s="92">
        <f t="shared" si="28"/>
        <v>0.93358042649720174</v>
      </c>
      <c r="X220" s="92">
        <f t="shared" si="29"/>
        <v>-0.35836794954530027</v>
      </c>
      <c r="AC220" s="20"/>
    </row>
    <row r="221" spans="1:29" x14ac:dyDescent="0.2">
      <c r="A221" s="172" t="s">
        <v>68</v>
      </c>
      <c r="B221" s="172">
        <v>18</v>
      </c>
      <c r="C221" s="173">
        <v>45417</v>
      </c>
      <c r="D221" s="90">
        <f>IF(ISNA(HLOOKUP(C221,'data Waalre'!$C$6:$BE$6,1,FALSE)),"",HLOOKUP(C221,'data Waalre'!$C$6:$BF$55,50,FALSE))</f>
        <v>17</v>
      </c>
      <c r="E221" s="91">
        <v>18.399999999999999</v>
      </c>
      <c r="F221" s="91">
        <v>9.9</v>
      </c>
      <c r="G221" s="91">
        <v>13.6</v>
      </c>
      <c r="H221" s="91">
        <v>8.9</v>
      </c>
      <c r="I221" s="47">
        <v>235</v>
      </c>
      <c r="J221" s="46">
        <v>2.2999999999999998</v>
      </c>
      <c r="K221" s="46">
        <v>4.2</v>
      </c>
      <c r="L221" s="91">
        <v>0.2</v>
      </c>
      <c r="M221" s="48">
        <f t="shared" si="33"/>
        <v>1</v>
      </c>
      <c r="N221" s="48">
        <f t="shared" ref="N221:N251" si="48">IF(ISNUMBER(D221),IF(M221=1,1,""),"")</f>
        <v>1</v>
      </c>
      <c r="O221" s="48">
        <v>13</v>
      </c>
      <c r="P221" s="48">
        <v>0</v>
      </c>
      <c r="Q221" s="48">
        <v>100</v>
      </c>
      <c r="T221" s="92">
        <f t="shared" si="26"/>
        <v>-1.8840497018646805</v>
      </c>
      <c r="U221" s="92">
        <f t="shared" si="27"/>
        <v>-1.3192258036074065</v>
      </c>
      <c r="V221" s="90"/>
      <c r="W221" s="92">
        <f t="shared" si="28"/>
        <v>-0.81915204428899158</v>
      </c>
      <c r="X221" s="92">
        <f t="shared" si="29"/>
        <v>-0.57357643635104638</v>
      </c>
      <c r="AC221" s="20"/>
    </row>
    <row r="222" spans="1:29" x14ac:dyDescent="0.2">
      <c r="A222" s="163" t="s">
        <v>62</v>
      </c>
      <c r="B222" s="163">
        <v>19</v>
      </c>
      <c r="C222" s="42">
        <v>45418</v>
      </c>
      <c r="D222" s="90" t="str">
        <f>IF(ISNA(HLOOKUP(C222,'data Waalre'!$C$6:$BE$6,1,FALSE)),"",HLOOKUP(C222,'data Waalre'!$C$6:$BF$55,50,FALSE))</f>
        <v/>
      </c>
      <c r="E222" s="91">
        <v>17.899999999999999</v>
      </c>
      <c r="F222" s="91">
        <v>11.5</v>
      </c>
      <c r="G222" s="91">
        <v>14.5</v>
      </c>
      <c r="H222" s="91">
        <v>10.199999999999999</v>
      </c>
      <c r="I222" s="47">
        <v>64</v>
      </c>
      <c r="J222" s="46">
        <v>2.1</v>
      </c>
      <c r="K222" s="46">
        <v>0.1</v>
      </c>
      <c r="L222" s="91">
        <v>7.6</v>
      </c>
      <c r="M222" s="48" t="str">
        <f t="shared" si="33"/>
        <v/>
      </c>
      <c r="N222" s="48" t="str">
        <f t="shared" si="48"/>
        <v/>
      </c>
      <c r="O222" s="48">
        <v>13</v>
      </c>
      <c r="P222" s="48">
        <v>0</v>
      </c>
      <c r="Q222" s="48">
        <v>100</v>
      </c>
      <c r="T222" s="92">
        <f t="shared" si="26"/>
        <v>1.8874674972282508</v>
      </c>
      <c r="U222" s="92">
        <f t="shared" si="27"/>
        <v>0.92057940825706275</v>
      </c>
      <c r="V222" s="90"/>
      <c r="W222" s="92">
        <f t="shared" si="28"/>
        <v>0.89879404629916704</v>
      </c>
      <c r="X222" s="92">
        <f t="shared" si="29"/>
        <v>0.43837114678907746</v>
      </c>
      <c r="AC222" s="20"/>
    </row>
    <row r="223" spans="1:29" x14ac:dyDescent="0.2">
      <c r="A223" s="163" t="s">
        <v>63</v>
      </c>
      <c r="B223" s="165">
        <v>19</v>
      </c>
      <c r="C223" s="42">
        <v>45419</v>
      </c>
      <c r="D223" s="90" t="str">
        <f>IF(ISNA(HLOOKUP(C223,'data Waalre'!$C$6:$BE$6,1,FALSE)),"",HLOOKUP(C223,'data Waalre'!$C$6:$BF$55,50,FALSE))</f>
        <v/>
      </c>
      <c r="E223" s="91">
        <v>20.3</v>
      </c>
      <c r="F223" s="91">
        <v>10.4</v>
      </c>
      <c r="G223" s="91">
        <v>15.3</v>
      </c>
      <c r="H223" s="91">
        <v>9</v>
      </c>
      <c r="I223" s="47">
        <v>360</v>
      </c>
      <c r="J223" s="46">
        <v>3.4</v>
      </c>
      <c r="K223" s="46">
        <v>10</v>
      </c>
      <c r="L223" s="91">
        <v>7.8</v>
      </c>
      <c r="M223" s="48">
        <f t="shared" si="33"/>
        <v>1</v>
      </c>
      <c r="N223" s="48" t="str">
        <f t="shared" si="48"/>
        <v/>
      </c>
      <c r="O223" s="48">
        <v>13</v>
      </c>
      <c r="P223" s="48">
        <v>0</v>
      </c>
      <c r="Q223" s="48">
        <v>100</v>
      </c>
      <c r="T223" s="92">
        <f t="shared" si="26"/>
        <v>-8.3310094933786161E-16</v>
      </c>
      <c r="U223" s="92">
        <f t="shared" si="27"/>
        <v>3.4</v>
      </c>
      <c r="V223" s="90"/>
      <c r="W223" s="92">
        <f t="shared" si="28"/>
        <v>-2.45029690981724E-16</v>
      </c>
      <c r="X223" s="92">
        <f t="shared" si="29"/>
        <v>1</v>
      </c>
      <c r="Z223">
        <v>19</v>
      </c>
      <c r="AA223">
        <f>SUM(M222:M228)</f>
        <v>5</v>
      </c>
      <c r="AC223" s="20"/>
    </row>
    <row r="224" spans="1:29" x14ac:dyDescent="0.2">
      <c r="A224" s="163" t="s">
        <v>64</v>
      </c>
      <c r="B224" s="165">
        <v>19</v>
      </c>
      <c r="C224" s="42">
        <v>45420</v>
      </c>
      <c r="D224" s="90" t="str">
        <f>IF(ISNA(HLOOKUP(C224,'data Waalre'!$C$6:$BE$6,1,FALSE)),"",HLOOKUP(C224,'data Waalre'!$C$6:$BF$55,50,FALSE))</f>
        <v/>
      </c>
      <c r="E224" s="91">
        <v>15.2</v>
      </c>
      <c r="F224" s="91">
        <v>7.3</v>
      </c>
      <c r="G224" s="91">
        <v>11.6</v>
      </c>
      <c r="H224" s="91">
        <v>4.4000000000000004</v>
      </c>
      <c r="I224" s="47">
        <v>329</v>
      </c>
      <c r="J224" s="46">
        <v>1.6</v>
      </c>
      <c r="K224" s="46">
        <v>1.1000000000000001</v>
      </c>
      <c r="L224" s="91">
        <v>0</v>
      </c>
      <c r="M224" s="48" t="str">
        <f t="shared" si="33"/>
        <v/>
      </c>
      <c r="N224" s="48" t="str">
        <f t="shared" si="48"/>
        <v/>
      </c>
      <c r="O224" s="48">
        <v>13</v>
      </c>
      <c r="P224" s="48">
        <v>0</v>
      </c>
      <c r="Q224" s="48">
        <v>100</v>
      </c>
      <c r="T224" s="92">
        <f t="shared" si="26"/>
        <v>-0.8240609198560872</v>
      </c>
      <c r="U224" s="92">
        <f t="shared" si="27"/>
        <v>1.3714676811233795</v>
      </c>
      <c r="V224" s="90"/>
      <c r="W224" s="92">
        <f t="shared" si="28"/>
        <v>-0.51503807491005449</v>
      </c>
      <c r="X224" s="92">
        <f t="shared" si="29"/>
        <v>0.85716730070211211</v>
      </c>
      <c r="AC224" s="20"/>
    </row>
    <row r="225" spans="1:29" x14ac:dyDescent="0.2">
      <c r="A225" s="163" t="s">
        <v>65</v>
      </c>
      <c r="B225" s="165">
        <v>19</v>
      </c>
      <c r="C225" s="42">
        <v>45421</v>
      </c>
      <c r="D225" s="90" t="str">
        <f>IF(ISNA(HLOOKUP(C225,'data Waalre'!$C$6:$BE$6,1,FALSE)),"",HLOOKUP(C225,'data Waalre'!$C$6:$BF$55,50,FALSE))</f>
        <v/>
      </c>
      <c r="E225" s="91">
        <v>20.5</v>
      </c>
      <c r="F225" s="91">
        <v>5.3</v>
      </c>
      <c r="G225" s="91">
        <v>14</v>
      </c>
      <c r="H225" s="91">
        <v>3.5</v>
      </c>
      <c r="I225" s="47">
        <v>336</v>
      </c>
      <c r="J225" s="46">
        <v>1.3</v>
      </c>
      <c r="K225" s="46">
        <v>10.199999999999999</v>
      </c>
      <c r="L225" s="91">
        <v>0</v>
      </c>
      <c r="M225" s="48">
        <f t="shared" si="33"/>
        <v>1</v>
      </c>
      <c r="N225" s="48" t="str">
        <f t="shared" si="48"/>
        <v/>
      </c>
      <c r="O225" s="48">
        <v>13</v>
      </c>
      <c r="P225" s="48">
        <v>0</v>
      </c>
      <c r="Q225" s="48">
        <v>100</v>
      </c>
      <c r="T225" s="92">
        <f t="shared" si="26"/>
        <v>-0.5287576359985402</v>
      </c>
      <c r="U225" s="92">
        <f t="shared" si="27"/>
        <v>1.1876090949353812</v>
      </c>
      <c r="V225" s="90"/>
      <c r="W225" s="92">
        <f t="shared" si="28"/>
        <v>-0.40673664307580015</v>
      </c>
      <c r="X225" s="92">
        <f t="shared" si="29"/>
        <v>0.91354545764260098</v>
      </c>
      <c r="AC225" s="20"/>
    </row>
    <row r="226" spans="1:29" x14ac:dyDescent="0.2">
      <c r="A226" s="163" t="s">
        <v>66</v>
      </c>
      <c r="B226" s="165">
        <v>19</v>
      </c>
      <c r="C226" s="42">
        <v>45422</v>
      </c>
      <c r="D226" s="90" t="str">
        <f>IF(ISNA(HLOOKUP(C226,'data Waalre'!$C$6:$BE$6,1,FALSE)),"",HLOOKUP(C226,'data Waalre'!$C$6:$BF$55,50,FALSE))</f>
        <v/>
      </c>
      <c r="E226" s="91">
        <v>22</v>
      </c>
      <c r="F226" s="91">
        <v>7.6</v>
      </c>
      <c r="G226" s="91">
        <v>15.9</v>
      </c>
      <c r="H226" s="91">
        <v>5.4</v>
      </c>
      <c r="I226" s="47">
        <v>31</v>
      </c>
      <c r="J226" s="46">
        <v>2</v>
      </c>
      <c r="K226" s="46">
        <v>11.7</v>
      </c>
      <c r="L226" s="91">
        <v>0</v>
      </c>
      <c r="M226" s="48">
        <f t="shared" si="33"/>
        <v>1</v>
      </c>
      <c r="N226" s="48" t="str">
        <f t="shared" si="48"/>
        <v/>
      </c>
      <c r="O226" s="48">
        <v>13</v>
      </c>
      <c r="P226" s="48">
        <v>0</v>
      </c>
      <c r="Q226" s="48">
        <v>100</v>
      </c>
      <c r="R226" s="154">
        <f t="shared" ref="R226" si="49">AVERAGE(G220:G226)</f>
        <v>13.771428571428572</v>
      </c>
      <c r="T226" s="92">
        <f t="shared" ref="T226:T289" si="50">J226*SIN(I226*PI()/180)</f>
        <v>1.0300761498201083</v>
      </c>
      <c r="U226" s="92">
        <f t="shared" ref="U226:U289" si="51">J226*COS(I226*PI()/180)</f>
        <v>1.7143346014042247</v>
      </c>
      <c r="V226" s="90"/>
      <c r="W226" s="92">
        <f t="shared" ref="W226:W289" si="52">SIN(I226*PI()/180)</f>
        <v>0.51503807491005416</v>
      </c>
      <c r="X226" s="92">
        <f t="shared" ref="X226:X289" si="53">COS(I226*PI()/180)</f>
        <v>0.85716730070211233</v>
      </c>
      <c r="AC226" s="20"/>
    </row>
    <row r="227" spans="1:29" x14ac:dyDescent="0.2">
      <c r="A227" s="172" t="s">
        <v>67</v>
      </c>
      <c r="B227" s="172">
        <v>19</v>
      </c>
      <c r="C227" s="173">
        <v>45423</v>
      </c>
      <c r="D227" s="90">
        <f>IF(ISNA(HLOOKUP(C227,'data Waalre'!$C$6:$BE$6,1,FALSE)),"",HLOOKUP(C227,'data Waalre'!$C$6:$BF$55,50,FALSE))</f>
        <v>22</v>
      </c>
      <c r="E227" s="91">
        <v>24</v>
      </c>
      <c r="F227" s="91">
        <v>11.5</v>
      </c>
      <c r="G227" s="91">
        <v>18.399999999999999</v>
      </c>
      <c r="H227" s="91">
        <v>8.9</v>
      </c>
      <c r="I227" s="47">
        <v>59</v>
      </c>
      <c r="J227" s="46">
        <v>3.7</v>
      </c>
      <c r="K227" s="46">
        <v>12.4</v>
      </c>
      <c r="L227" s="91">
        <v>0</v>
      </c>
      <c r="M227" s="48">
        <f t="shared" si="33"/>
        <v>1</v>
      </c>
      <c r="N227" s="48">
        <f t="shared" si="48"/>
        <v>1</v>
      </c>
      <c r="O227" s="48">
        <v>13</v>
      </c>
      <c r="P227" s="48">
        <v>0</v>
      </c>
      <c r="Q227" s="48">
        <v>100</v>
      </c>
      <c r="R227" s="154"/>
      <c r="T227" s="92">
        <f t="shared" si="50"/>
        <v>3.1715190125978152</v>
      </c>
      <c r="U227" s="92">
        <f t="shared" si="51"/>
        <v>1.9056408771672013</v>
      </c>
      <c r="V227" s="90"/>
      <c r="W227" s="92">
        <f t="shared" si="52"/>
        <v>0.85716730070211222</v>
      </c>
      <c r="X227" s="92">
        <f t="shared" si="53"/>
        <v>0.51503807491005438</v>
      </c>
      <c r="AC227" s="20"/>
    </row>
    <row r="228" spans="1:29" x14ac:dyDescent="0.2">
      <c r="A228" s="163" t="s">
        <v>68</v>
      </c>
      <c r="B228" s="165">
        <v>19</v>
      </c>
      <c r="C228" s="42">
        <v>45424</v>
      </c>
      <c r="D228" s="90" t="str">
        <f>IF(ISNA(HLOOKUP(C228,'data Waalre'!$C$6:$BE$6,1,FALSE)),"",HLOOKUP(C228,'data Waalre'!$C$6:$BF$55,50,FALSE))</f>
        <v/>
      </c>
      <c r="E228" s="91">
        <v>26.4</v>
      </c>
      <c r="F228" s="91">
        <v>14.1</v>
      </c>
      <c r="G228" s="91">
        <v>20.6</v>
      </c>
      <c r="H228" s="91">
        <v>10.7</v>
      </c>
      <c r="I228" s="47">
        <v>100</v>
      </c>
      <c r="J228" s="46">
        <v>3.6</v>
      </c>
      <c r="K228" s="46">
        <v>12.6</v>
      </c>
      <c r="L228" s="91">
        <v>0</v>
      </c>
      <c r="M228" s="48">
        <f t="shared" si="33"/>
        <v>1</v>
      </c>
      <c r="N228" s="48" t="str">
        <f t="shared" si="48"/>
        <v/>
      </c>
      <c r="O228" s="48">
        <v>13</v>
      </c>
      <c r="P228" s="48">
        <v>0</v>
      </c>
      <c r="Q228" s="48">
        <v>100</v>
      </c>
      <c r="T228" s="92">
        <f t="shared" si="50"/>
        <v>3.5453079108439489</v>
      </c>
      <c r="U228" s="92">
        <f t="shared" si="51"/>
        <v>-0.62513343960094914</v>
      </c>
      <c r="V228" s="90"/>
      <c r="W228" s="92">
        <f t="shared" si="52"/>
        <v>0.98480775301220802</v>
      </c>
      <c r="X228" s="92">
        <f t="shared" si="53"/>
        <v>-0.1736481776669303</v>
      </c>
      <c r="AC228" s="20"/>
    </row>
    <row r="229" spans="1:29" x14ac:dyDescent="0.2">
      <c r="A229" s="172" t="s">
        <v>62</v>
      </c>
      <c r="B229" s="172">
        <v>20</v>
      </c>
      <c r="C229" s="173">
        <v>45425</v>
      </c>
      <c r="D229" s="90">
        <f>IF(ISNA(HLOOKUP(C229,'data Waalre'!$C$6:$BE$6,1,FALSE)),"",HLOOKUP(C229,'data Waalre'!$C$6:$BF$55,50,FALSE))</f>
        <v>23</v>
      </c>
      <c r="E229" s="91">
        <v>24.6</v>
      </c>
      <c r="F229" s="91">
        <v>12.8</v>
      </c>
      <c r="G229" s="91">
        <v>19.5</v>
      </c>
      <c r="H229" s="91">
        <v>11.1</v>
      </c>
      <c r="I229" s="47">
        <v>163</v>
      </c>
      <c r="J229" s="46">
        <v>2.6</v>
      </c>
      <c r="K229" s="46">
        <v>9.4</v>
      </c>
      <c r="L229" s="91">
        <v>0</v>
      </c>
      <c r="M229" s="48">
        <f t="shared" si="33"/>
        <v>1</v>
      </c>
      <c r="N229" s="48">
        <f t="shared" si="48"/>
        <v>1</v>
      </c>
      <c r="O229" s="48">
        <v>13</v>
      </c>
      <c r="P229" s="48">
        <v>0</v>
      </c>
      <c r="Q229" s="48">
        <v>100</v>
      </c>
      <c r="T229" s="92">
        <f t="shared" si="50"/>
        <v>0.7601664322791164</v>
      </c>
      <c r="U229" s="92">
        <f t="shared" si="51"/>
        <v>-2.4863923655038924</v>
      </c>
      <c r="V229" s="90"/>
      <c r="W229" s="92">
        <f t="shared" si="52"/>
        <v>0.29237170472273705</v>
      </c>
      <c r="X229" s="92">
        <f t="shared" si="53"/>
        <v>-0.95630475596303544</v>
      </c>
      <c r="AC229" s="20"/>
    </row>
    <row r="230" spans="1:29" x14ac:dyDescent="0.2">
      <c r="A230" s="163" t="s">
        <v>63</v>
      </c>
      <c r="B230" s="165">
        <v>20</v>
      </c>
      <c r="C230" s="42">
        <v>45426</v>
      </c>
      <c r="D230" s="90" t="str">
        <f>IF(ISNA(HLOOKUP(C230,'data Waalre'!$C$6:$BE$6,1,FALSE)),"",HLOOKUP(C230,'data Waalre'!$C$6:$BF$55,50,FALSE))</f>
        <v/>
      </c>
      <c r="E230" s="91">
        <v>28.3</v>
      </c>
      <c r="F230" s="91">
        <v>13.7</v>
      </c>
      <c r="G230" s="91">
        <v>20.100000000000001</v>
      </c>
      <c r="H230" s="91">
        <v>11.3</v>
      </c>
      <c r="I230" s="47">
        <v>163</v>
      </c>
      <c r="J230" s="46">
        <v>3.2</v>
      </c>
      <c r="K230" s="46">
        <v>9.1</v>
      </c>
      <c r="L230" s="91">
        <v>8</v>
      </c>
      <c r="M230" s="48">
        <f t="shared" si="33"/>
        <v>1</v>
      </c>
      <c r="N230" s="48" t="str">
        <f t="shared" si="48"/>
        <v/>
      </c>
      <c r="O230" s="48">
        <v>13</v>
      </c>
      <c r="P230" s="48">
        <v>0</v>
      </c>
      <c r="Q230" s="48">
        <v>100</v>
      </c>
      <c r="T230" s="92">
        <f t="shared" si="50"/>
        <v>0.93558945511275859</v>
      </c>
      <c r="U230" s="92">
        <f t="shared" si="51"/>
        <v>-3.0601752190817137</v>
      </c>
      <c r="V230" s="90"/>
      <c r="W230" s="92">
        <f t="shared" si="52"/>
        <v>0.29237170472273705</v>
      </c>
      <c r="X230" s="92">
        <f t="shared" si="53"/>
        <v>-0.95630475596303544</v>
      </c>
      <c r="Z230">
        <v>20</v>
      </c>
      <c r="AA230">
        <f>SUM(M229:M235)</f>
        <v>2</v>
      </c>
      <c r="AC230" s="20"/>
    </row>
    <row r="231" spans="1:29" x14ac:dyDescent="0.2">
      <c r="A231" s="163" t="s">
        <v>64</v>
      </c>
      <c r="B231" s="165">
        <v>20</v>
      </c>
      <c r="C231" s="42">
        <v>45427</v>
      </c>
      <c r="D231" s="90" t="str">
        <f>IF(ISNA(HLOOKUP(C231,'data Waalre'!$C$6:$BE$6,1,FALSE)),"",HLOOKUP(C231,'data Waalre'!$C$6:$BF$55,50,FALSE))</f>
        <v/>
      </c>
      <c r="E231" s="91">
        <v>18.600000000000001</v>
      </c>
      <c r="F231" s="91">
        <v>13.7</v>
      </c>
      <c r="G231" s="91">
        <v>15.8</v>
      </c>
      <c r="H231" s="91">
        <v>13.2</v>
      </c>
      <c r="I231" s="158">
        <v>232</v>
      </c>
      <c r="J231" s="46">
        <v>1.6</v>
      </c>
      <c r="K231" s="46">
        <v>2.2999999999999998</v>
      </c>
      <c r="L231" s="91">
        <v>7.1</v>
      </c>
      <c r="M231" s="48" t="str">
        <f t="shared" si="33"/>
        <v/>
      </c>
      <c r="N231" s="48" t="str">
        <f t="shared" si="48"/>
        <v/>
      </c>
      <c r="O231" s="48">
        <v>13</v>
      </c>
      <c r="P231" s="48">
        <v>0</v>
      </c>
      <c r="Q231" s="48">
        <v>100</v>
      </c>
      <c r="T231" s="92">
        <f t="shared" si="50"/>
        <v>-1.2608172057707554</v>
      </c>
      <c r="U231" s="92">
        <f t="shared" si="51"/>
        <v>-0.985058360521053</v>
      </c>
      <c r="V231" s="90"/>
      <c r="W231" s="92">
        <f t="shared" si="52"/>
        <v>-0.78801075360672213</v>
      </c>
      <c r="X231" s="92">
        <f t="shared" si="53"/>
        <v>-0.61566147532565807</v>
      </c>
      <c r="AC231" s="20"/>
    </row>
    <row r="232" spans="1:29" x14ac:dyDescent="0.2">
      <c r="A232" s="163" t="s">
        <v>65</v>
      </c>
      <c r="B232" s="165">
        <v>20</v>
      </c>
      <c r="C232" s="42">
        <v>45428</v>
      </c>
      <c r="D232" s="90" t="str">
        <f>IF(ISNA(HLOOKUP(C232,'data Waalre'!$C$6:$BE$6,1,FALSE)),"",HLOOKUP(C232,'data Waalre'!$C$6:$BF$55,50,FALSE))</f>
        <v/>
      </c>
      <c r="E232" s="91">
        <v>20.3</v>
      </c>
      <c r="F232" s="91">
        <v>13.9</v>
      </c>
      <c r="G232" s="91">
        <v>16.600000000000001</v>
      </c>
      <c r="H232" s="91">
        <v>13.3</v>
      </c>
      <c r="I232" s="47">
        <v>218</v>
      </c>
      <c r="J232" s="46">
        <v>2.2999999999999998</v>
      </c>
      <c r="K232" s="46">
        <v>3.3</v>
      </c>
      <c r="L232" s="91">
        <v>15.1</v>
      </c>
      <c r="M232" s="48" t="str">
        <f t="shared" si="33"/>
        <v/>
      </c>
      <c r="N232" s="48" t="str">
        <f t="shared" si="48"/>
        <v/>
      </c>
      <c r="O232" s="48">
        <v>13</v>
      </c>
      <c r="P232" s="48">
        <v>0</v>
      </c>
      <c r="Q232" s="48">
        <v>100</v>
      </c>
      <c r="T232" s="92">
        <f t="shared" si="50"/>
        <v>-1.4160213932490129</v>
      </c>
      <c r="U232" s="92">
        <f t="shared" si="51"/>
        <v>-1.8124247332954611</v>
      </c>
      <c r="V232" s="90"/>
      <c r="W232" s="92">
        <f t="shared" si="52"/>
        <v>-0.61566147532565785</v>
      </c>
      <c r="X232" s="92">
        <f t="shared" si="53"/>
        <v>-0.78801075360672224</v>
      </c>
      <c r="AC232" s="20"/>
    </row>
    <row r="233" spans="1:29" x14ac:dyDescent="0.2">
      <c r="A233" s="163" t="s">
        <v>66</v>
      </c>
      <c r="B233" s="165">
        <v>20</v>
      </c>
      <c r="C233" s="42">
        <v>45429</v>
      </c>
      <c r="D233" s="90" t="str">
        <f>IF(ISNA(HLOOKUP(C233,'data Waalre'!$C$6:$BE$6,1,FALSE)),"",HLOOKUP(C233,'data Waalre'!$C$6:$BF$55,50,FALSE))</f>
        <v/>
      </c>
      <c r="E233" s="91">
        <v>19.3</v>
      </c>
      <c r="F233" s="91">
        <v>12.9</v>
      </c>
      <c r="G233" s="91">
        <v>15</v>
      </c>
      <c r="H233" s="91">
        <v>11.9</v>
      </c>
      <c r="I233" s="47">
        <v>318</v>
      </c>
      <c r="J233" s="46">
        <v>3.2</v>
      </c>
      <c r="K233" s="46">
        <v>1.2</v>
      </c>
      <c r="L233" s="91">
        <v>7.9</v>
      </c>
      <c r="M233" s="48" t="str">
        <f t="shared" si="33"/>
        <v/>
      </c>
      <c r="N233" s="48" t="str">
        <f t="shared" si="48"/>
        <v/>
      </c>
      <c r="O233" s="48">
        <v>13</v>
      </c>
      <c r="P233" s="48">
        <v>0</v>
      </c>
      <c r="Q233" s="48">
        <v>100</v>
      </c>
      <c r="R233" s="154">
        <f t="shared" ref="R233" si="54">AVERAGE(G227:G233)</f>
        <v>18</v>
      </c>
      <c r="T233" s="92">
        <f t="shared" si="50"/>
        <v>-2.141217940348346</v>
      </c>
      <c r="U233" s="92">
        <f t="shared" si="51"/>
        <v>2.3780634415276616</v>
      </c>
      <c r="V233" s="90"/>
      <c r="W233" s="92">
        <f t="shared" si="52"/>
        <v>-0.66913060635885813</v>
      </c>
      <c r="X233" s="92">
        <f t="shared" si="53"/>
        <v>0.74314482547739424</v>
      </c>
      <c r="AC233" s="20"/>
    </row>
    <row r="234" spans="1:29" x14ac:dyDescent="0.2">
      <c r="A234" s="163" t="s">
        <v>67</v>
      </c>
      <c r="B234" s="165">
        <v>20</v>
      </c>
      <c r="C234" s="42">
        <v>45430</v>
      </c>
      <c r="D234" s="90" t="str">
        <f>IF(ISNA(HLOOKUP(C234,'data Waalre'!$C$6:$BE$6,1,FALSE)),"",HLOOKUP(C234,'data Waalre'!$C$6:$BF$55,50,FALSE))</f>
        <v/>
      </c>
      <c r="E234" s="91">
        <v>22.8</v>
      </c>
      <c r="F234" s="91">
        <v>12.5</v>
      </c>
      <c r="G234" s="91">
        <v>15.8</v>
      </c>
      <c r="H234" s="91">
        <v>11.9</v>
      </c>
      <c r="I234" s="47">
        <v>282</v>
      </c>
      <c r="J234" s="46">
        <v>2.2000000000000002</v>
      </c>
      <c r="K234" s="46">
        <v>3.7</v>
      </c>
      <c r="L234" s="91">
        <v>1.1000000000000001</v>
      </c>
      <c r="M234" s="48" t="str">
        <f t="shared" si="33"/>
        <v/>
      </c>
      <c r="N234" s="48" t="str">
        <f t="shared" si="48"/>
        <v/>
      </c>
      <c r="O234" s="48">
        <v>13</v>
      </c>
      <c r="P234" s="48">
        <v>0</v>
      </c>
      <c r="Q234" s="48">
        <v>100</v>
      </c>
      <c r="R234" s="154"/>
      <c r="T234" s="92">
        <f t="shared" si="50"/>
        <v>-2.1519247216143729</v>
      </c>
      <c r="U234" s="92">
        <f t="shared" si="51"/>
        <v>0.45740571979906886</v>
      </c>
      <c r="V234" s="90"/>
      <c r="W234" s="92">
        <f t="shared" si="52"/>
        <v>-0.9781476007338058</v>
      </c>
      <c r="X234" s="92">
        <f t="shared" si="53"/>
        <v>0.20791169081775857</v>
      </c>
      <c r="AC234" s="20"/>
    </row>
    <row r="235" spans="1:29" x14ac:dyDescent="0.2">
      <c r="A235" s="163" t="s">
        <v>68</v>
      </c>
      <c r="B235" s="165">
        <v>20</v>
      </c>
      <c r="C235" s="42">
        <v>45431</v>
      </c>
      <c r="D235" s="90" t="str">
        <f>IF(ISNA(HLOOKUP(C235,'data Waalre'!$C$6:$BE$6,1,FALSE)),"",HLOOKUP(C235,'data Waalre'!$C$6:$BF$55,50,FALSE))</f>
        <v/>
      </c>
      <c r="E235" s="91">
        <v>21</v>
      </c>
      <c r="F235" s="91">
        <v>10.6</v>
      </c>
      <c r="G235" s="91">
        <v>14.8</v>
      </c>
      <c r="H235" s="91">
        <v>10.199999999999999</v>
      </c>
      <c r="I235" s="47">
        <v>273</v>
      </c>
      <c r="J235" s="46">
        <v>2.2999999999999998</v>
      </c>
      <c r="K235" s="46">
        <v>2.1</v>
      </c>
      <c r="L235" s="91">
        <v>15.6</v>
      </c>
      <c r="M235" s="48" t="str">
        <f t="shared" si="33"/>
        <v/>
      </c>
      <c r="N235" s="48" t="str">
        <f t="shared" si="48"/>
        <v/>
      </c>
      <c r="O235" s="48">
        <v>13</v>
      </c>
      <c r="P235" s="48">
        <v>0</v>
      </c>
      <c r="Q235" s="48">
        <v>100</v>
      </c>
      <c r="T235" s="92">
        <f t="shared" si="50"/>
        <v>-2.2968479299355198</v>
      </c>
      <c r="U235" s="92">
        <f t="shared" si="51"/>
        <v>0.12037269935877107</v>
      </c>
      <c r="V235" s="90"/>
      <c r="W235" s="92">
        <f t="shared" si="52"/>
        <v>-0.99862953475457383</v>
      </c>
      <c r="X235" s="92">
        <f t="shared" si="53"/>
        <v>5.2335956242943946E-2</v>
      </c>
      <c r="AC235" s="20"/>
    </row>
    <row r="236" spans="1:29" x14ac:dyDescent="0.2">
      <c r="A236" s="163" t="s">
        <v>62</v>
      </c>
      <c r="B236" s="163">
        <v>21</v>
      </c>
      <c r="C236" s="42">
        <v>45432</v>
      </c>
      <c r="D236" s="90" t="str">
        <f>IF(ISNA(HLOOKUP(C236,'data Waalre'!$C$6:$BE$6,1,FALSE)),"",HLOOKUP(C236,'data Waalre'!$C$6:$BF$55,50,FALSE))</f>
        <v/>
      </c>
      <c r="E236" s="91">
        <v>21.2</v>
      </c>
      <c r="F236" s="91">
        <v>10.5</v>
      </c>
      <c r="G236" s="91">
        <v>15.4</v>
      </c>
      <c r="H236" s="91">
        <v>9.3000000000000007</v>
      </c>
      <c r="I236" s="47">
        <v>359</v>
      </c>
      <c r="J236" s="46">
        <v>1.5</v>
      </c>
      <c r="K236" s="46">
        <v>3.9</v>
      </c>
      <c r="L236" s="91">
        <v>0</v>
      </c>
      <c r="M236" s="48" t="str">
        <f t="shared" si="33"/>
        <v/>
      </c>
      <c r="N236" s="48" t="str">
        <f t="shared" si="48"/>
        <v/>
      </c>
      <c r="O236" s="48">
        <v>13</v>
      </c>
      <c r="P236" s="48">
        <v>0</v>
      </c>
      <c r="Q236" s="48">
        <v>100</v>
      </c>
      <c r="T236" s="92">
        <f t="shared" si="50"/>
        <v>-2.6178609655926673E-2</v>
      </c>
      <c r="U236" s="92">
        <f t="shared" si="51"/>
        <v>1.499771542734587</v>
      </c>
      <c r="V236" s="90"/>
      <c r="W236" s="92">
        <f t="shared" si="52"/>
        <v>-1.7452406437284448E-2</v>
      </c>
      <c r="X236" s="92">
        <f t="shared" si="53"/>
        <v>0.99984769515639127</v>
      </c>
      <c r="AC236" s="20"/>
    </row>
    <row r="237" spans="1:29" x14ac:dyDescent="0.2">
      <c r="A237" s="163" t="s">
        <v>63</v>
      </c>
      <c r="B237" s="165">
        <v>21</v>
      </c>
      <c r="C237" s="42">
        <v>45433</v>
      </c>
      <c r="D237" s="90" t="str">
        <f>IF(ISNA(HLOOKUP(C237,'data Waalre'!$C$6:$BE$6,1,FALSE)),"",HLOOKUP(C237,'data Waalre'!$C$6:$BF$55,50,FALSE))</f>
        <v/>
      </c>
      <c r="E237" s="91">
        <v>22.7</v>
      </c>
      <c r="F237" s="91">
        <v>11</v>
      </c>
      <c r="G237" s="91">
        <v>16.8</v>
      </c>
      <c r="H237" s="91">
        <v>9.3000000000000007</v>
      </c>
      <c r="I237" s="47">
        <v>345</v>
      </c>
      <c r="J237" s="46">
        <v>2.6</v>
      </c>
      <c r="K237" s="46">
        <v>4.3</v>
      </c>
      <c r="L237" s="91">
        <v>17.100000000000001</v>
      </c>
      <c r="M237" s="48" t="str">
        <f t="shared" si="33"/>
        <v/>
      </c>
      <c r="N237" s="48" t="str">
        <f t="shared" si="48"/>
        <v/>
      </c>
      <c r="O237" s="48">
        <v>13</v>
      </c>
      <c r="P237" s="48">
        <v>0</v>
      </c>
      <c r="Q237" s="48">
        <v>100</v>
      </c>
      <c r="T237" s="92">
        <f t="shared" si="50"/>
        <v>-0.67292951726655381</v>
      </c>
      <c r="U237" s="92">
        <f t="shared" si="51"/>
        <v>2.5114071483515779</v>
      </c>
      <c r="V237" s="90"/>
      <c r="W237" s="92">
        <f t="shared" si="52"/>
        <v>-0.25881904510252068</v>
      </c>
      <c r="X237" s="92">
        <f t="shared" si="53"/>
        <v>0.96592582628906831</v>
      </c>
      <c r="Z237">
        <v>21</v>
      </c>
      <c r="AA237">
        <f>SUM(M236:M242)</f>
        <v>3</v>
      </c>
      <c r="AC237" s="20"/>
    </row>
    <row r="238" spans="1:29" x14ac:dyDescent="0.2">
      <c r="A238" s="172" t="s">
        <v>64</v>
      </c>
      <c r="B238" s="172">
        <v>21</v>
      </c>
      <c r="C238" s="173">
        <v>45434</v>
      </c>
      <c r="D238" s="90">
        <f>IF(ISNA(HLOOKUP(C238,'data Waalre'!$C$6:$BE$6,1,FALSE)),"",HLOOKUP(C238,'data Waalre'!$C$6:$BF$55,50,FALSE))</f>
        <v>18</v>
      </c>
      <c r="E238" s="91">
        <v>20.2</v>
      </c>
      <c r="F238" s="91">
        <v>11.3</v>
      </c>
      <c r="G238" s="91">
        <v>15.4</v>
      </c>
      <c r="H238" s="91">
        <v>9.9</v>
      </c>
      <c r="I238" s="47">
        <v>215</v>
      </c>
      <c r="J238" s="46">
        <v>4.5</v>
      </c>
      <c r="K238" s="46">
        <v>4.5</v>
      </c>
      <c r="L238" s="91">
        <v>0.1</v>
      </c>
      <c r="M238" s="48">
        <f t="shared" si="33"/>
        <v>1</v>
      </c>
      <c r="N238" s="48">
        <f t="shared" si="48"/>
        <v>1</v>
      </c>
      <c r="O238" s="48">
        <v>13</v>
      </c>
      <c r="P238" s="48">
        <v>0</v>
      </c>
      <c r="Q238" s="48">
        <v>100</v>
      </c>
      <c r="T238" s="92">
        <f t="shared" si="50"/>
        <v>-2.5810939635797063</v>
      </c>
      <c r="U238" s="92">
        <f t="shared" si="51"/>
        <v>-3.686184199300464</v>
      </c>
      <c r="V238" s="90"/>
      <c r="W238" s="92">
        <f t="shared" si="52"/>
        <v>-0.57357643635104583</v>
      </c>
      <c r="X238" s="92">
        <f t="shared" si="53"/>
        <v>-0.81915204428899202</v>
      </c>
      <c r="AC238" s="20"/>
    </row>
    <row r="239" spans="1:29" x14ac:dyDescent="0.2">
      <c r="A239" s="163" t="s">
        <v>65</v>
      </c>
      <c r="B239" s="165">
        <v>21</v>
      </c>
      <c r="C239" s="42">
        <v>45435</v>
      </c>
      <c r="D239" s="90" t="str">
        <f>IF(ISNA(HLOOKUP(C239,'data Waalre'!$C$6:$BE$6,1,FALSE)),"",HLOOKUP(C239,'data Waalre'!$C$6:$BF$55,50,FALSE))</f>
        <v/>
      </c>
      <c r="E239" s="91">
        <v>21.2</v>
      </c>
      <c r="F239" s="91">
        <v>10.4</v>
      </c>
      <c r="G239" s="91">
        <v>15.3</v>
      </c>
      <c r="H239" s="91">
        <v>9.4</v>
      </c>
      <c r="I239" s="47">
        <v>234</v>
      </c>
      <c r="J239" s="46">
        <v>3.1</v>
      </c>
      <c r="K239" s="46">
        <v>4.5999999999999996</v>
      </c>
      <c r="L239" s="91">
        <v>0</v>
      </c>
      <c r="M239" s="48">
        <f t="shared" si="33"/>
        <v>1</v>
      </c>
      <c r="N239" s="48" t="str">
        <f t="shared" si="48"/>
        <v/>
      </c>
      <c r="O239" s="48">
        <v>13</v>
      </c>
      <c r="P239" s="48">
        <v>0</v>
      </c>
      <c r="Q239" s="48">
        <v>100</v>
      </c>
      <c r="T239" s="92">
        <f t="shared" si="50"/>
        <v>-2.5079526825623368</v>
      </c>
      <c r="U239" s="92">
        <f t="shared" si="51"/>
        <v>-1.8221342821066671</v>
      </c>
      <c r="V239" s="90"/>
      <c r="W239" s="92">
        <f t="shared" si="52"/>
        <v>-0.80901699437494734</v>
      </c>
      <c r="X239" s="92">
        <f t="shared" si="53"/>
        <v>-0.58778525229247325</v>
      </c>
      <c r="AC239" s="20"/>
    </row>
    <row r="240" spans="1:29" x14ac:dyDescent="0.2">
      <c r="A240" s="163" t="s">
        <v>66</v>
      </c>
      <c r="B240" s="165">
        <v>21</v>
      </c>
      <c r="C240" s="42">
        <v>45436</v>
      </c>
      <c r="D240" s="90" t="str">
        <f>IF(ISNA(HLOOKUP(C240,'data Waalre'!$C$6:$BE$6,1,FALSE)),"",HLOOKUP(C240,'data Waalre'!$C$6:$BF$55,50,FALSE))</f>
        <v/>
      </c>
      <c r="E240" s="91">
        <v>15.5</v>
      </c>
      <c r="F240" s="91">
        <v>9.6999999999999993</v>
      </c>
      <c r="G240" s="91">
        <v>13.6</v>
      </c>
      <c r="H240" s="91">
        <v>8.6999999999999993</v>
      </c>
      <c r="I240" s="47">
        <v>331</v>
      </c>
      <c r="J240" s="46">
        <v>2</v>
      </c>
      <c r="K240" s="46">
        <v>0</v>
      </c>
      <c r="L240" s="91">
        <v>23.3</v>
      </c>
      <c r="M240" s="48" t="str">
        <f t="shared" si="33"/>
        <v/>
      </c>
      <c r="N240" s="48" t="str">
        <f t="shared" si="48"/>
        <v/>
      </c>
      <c r="O240" s="48">
        <v>13</v>
      </c>
      <c r="P240" s="48">
        <v>0</v>
      </c>
      <c r="Q240" s="48">
        <v>100</v>
      </c>
      <c r="R240" s="154">
        <f t="shared" ref="R240" si="55">AVERAGE(G234:G240)</f>
        <v>15.299999999999999</v>
      </c>
      <c r="T240" s="92">
        <f t="shared" si="50"/>
        <v>-0.96961924049267378</v>
      </c>
      <c r="U240" s="92">
        <f t="shared" si="51"/>
        <v>1.7492394142787917</v>
      </c>
      <c r="V240" s="90"/>
      <c r="W240" s="92">
        <f t="shared" si="52"/>
        <v>-0.48480962024633689</v>
      </c>
      <c r="X240" s="92">
        <f t="shared" si="53"/>
        <v>0.87461970713939585</v>
      </c>
      <c r="AC240" s="20"/>
    </row>
    <row r="241" spans="1:29" x14ac:dyDescent="0.2">
      <c r="A241" s="163" t="s">
        <v>67</v>
      </c>
      <c r="B241" s="165">
        <v>21</v>
      </c>
      <c r="C241" s="42">
        <v>45437</v>
      </c>
      <c r="D241" s="90" t="str">
        <f>IF(ISNA(HLOOKUP(C241,'data Waalre'!$C$6:$BE$6,1,FALSE)),"",HLOOKUP(C241,'data Waalre'!$C$6:$BF$55,50,FALSE))</f>
        <v/>
      </c>
      <c r="E241" s="91">
        <v>18.8</v>
      </c>
      <c r="F241" s="91">
        <v>11.1</v>
      </c>
      <c r="G241" s="91">
        <v>15</v>
      </c>
      <c r="H241" s="91">
        <v>9.1</v>
      </c>
      <c r="I241" s="47">
        <v>212</v>
      </c>
      <c r="J241" s="46">
        <v>2.5</v>
      </c>
      <c r="K241" s="46">
        <v>4.2</v>
      </c>
      <c r="L241" s="91">
        <v>8</v>
      </c>
      <c r="M241" s="48" t="str">
        <f t="shared" si="33"/>
        <v/>
      </c>
      <c r="N241" s="48" t="str">
        <f t="shared" si="48"/>
        <v/>
      </c>
      <c r="O241" s="48">
        <v>13</v>
      </c>
      <c r="P241" s="48">
        <v>0</v>
      </c>
      <c r="Q241" s="48">
        <v>100</v>
      </c>
      <c r="R241" s="154"/>
      <c r="T241" s="92">
        <f t="shared" si="50"/>
        <v>-1.3247981605830119</v>
      </c>
      <c r="U241" s="92">
        <f t="shared" si="51"/>
        <v>-2.1201202403910653</v>
      </c>
      <c r="V241" s="90"/>
      <c r="W241" s="92">
        <f t="shared" si="52"/>
        <v>-0.52991926423320479</v>
      </c>
      <c r="X241" s="92">
        <f t="shared" si="53"/>
        <v>-0.84804809615642607</v>
      </c>
      <c r="AC241" s="20"/>
    </row>
    <row r="242" spans="1:29" x14ac:dyDescent="0.2">
      <c r="A242" s="172" t="s">
        <v>68</v>
      </c>
      <c r="B242" s="172">
        <v>21</v>
      </c>
      <c r="C242" s="173">
        <v>45438</v>
      </c>
      <c r="D242" s="90">
        <f>IF(ISNA(HLOOKUP(C242,'data Waalre'!$C$6:$BE$6,1,FALSE)),"",HLOOKUP(C242,'data Waalre'!$C$6:$BF$55,50,FALSE))</f>
        <v>21</v>
      </c>
      <c r="E242" s="91">
        <v>21.8</v>
      </c>
      <c r="F242" s="91">
        <v>12.2</v>
      </c>
      <c r="G242" s="91">
        <v>16.2</v>
      </c>
      <c r="H242" s="91">
        <v>9.1999999999999993</v>
      </c>
      <c r="I242" s="47">
        <v>156</v>
      </c>
      <c r="J242" s="46">
        <v>2.5</v>
      </c>
      <c r="K242" s="46">
        <v>4.5999999999999996</v>
      </c>
      <c r="L242" s="91">
        <v>0.8</v>
      </c>
      <c r="M242" s="48">
        <f t="shared" si="33"/>
        <v>1</v>
      </c>
      <c r="N242" s="48">
        <f t="shared" si="48"/>
        <v>1</v>
      </c>
      <c r="O242" s="48">
        <v>13</v>
      </c>
      <c r="P242" s="48">
        <v>0</v>
      </c>
      <c r="Q242" s="48">
        <v>100</v>
      </c>
      <c r="T242" s="92">
        <f t="shared" si="50"/>
        <v>1.016841607689501</v>
      </c>
      <c r="U242" s="92">
        <f t="shared" si="51"/>
        <v>-2.2838636441065017</v>
      </c>
      <c r="V242" s="90"/>
      <c r="W242" s="92">
        <f t="shared" si="52"/>
        <v>0.40673664307580043</v>
      </c>
      <c r="X242" s="92">
        <f t="shared" si="53"/>
        <v>-0.91354545764260076</v>
      </c>
      <c r="AC242" s="20"/>
    </row>
    <row r="243" spans="1:29" x14ac:dyDescent="0.2">
      <c r="A243" s="163" t="s">
        <v>62</v>
      </c>
      <c r="B243" s="163">
        <v>22</v>
      </c>
      <c r="C243" s="42">
        <v>45439</v>
      </c>
      <c r="D243" s="90" t="str">
        <f>IF(ISNA(HLOOKUP(C243,'data Waalre'!$C$6:$BE$6,1,FALSE)),"",HLOOKUP(C243,'data Waalre'!$C$6:$BF$55,50,FALSE))</f>
        <v/>
      </c>
      <c r="E243" s="91">
        <v>19.100000000000001</v>
      </c>
      <c r="F243" s="91">
        <v>10.3</v>
      </c>
      <c r="G243" s="91">
        <v>14.1</v>
      </c>
      <c r="H243" s="91">
        <v>10.199999999999999</v>
      </c>
      <c r="I243" s="47">
        <v>220</v>
      </c>
      <c r="J243" s="46">
        <v>2.4</v>
      </c>
      <c r="K243" s="46">
        <v>3.7</v>
      </c>
      <c r="L243" s="91">
        <v>6.7</v>
      </c>
      <c r="M243" s="48" t="str">
        <f t="shared" si="33"/>
        <v/>
      </c>
      <c r="N243" s="48" t="str">
        <f t="shared" si="48"/>
        <v/>
      </c>
      <c r="O243" s="48">
        <v>13</v>
      </c>
      <c r="P243" s="48">
        <v>0</v>
      </c>
      <c r="Q243" s="48">
        <v>100</v>
      </c>
      <c r="T243" s="92">
        <f t="shared" si="50"/>
        <v>-1.5426902632476942</v>
      </c>
      <c r="U243" s="92">
        <f t="shared" si="51"/>
        <v>-1.8385066634855471</v>
      </c>
      <c r="V243" s="90"/>
      <c r="W243" s="92">
        <f t="shared" si="52"/>
        <v>-0.64278760968653925</v>
      </c>
      <c r="X243" s="92">
        <f t="shared" si="53"/>
        <v>-0.76604444311897801</v>
      </c>
      <c r="AC243" s="20"/>
    </row>
    <row r="244" spans="1:29" x14ac:dyDescent="0.2">
      <c r="A244" s="163" t="s">
        <v>63</v>
      </c>
      <c r="B244" s="165">
        <v>22</v>
      </c>
      <c r="C244" s="42">
        <v>45440</v>
      </c>
      <c r="D244" s="90" t="str">
        <f>IF(ISNA(HLOOKUP(C244,'data Waalre'!$C$6:$BE$6,1,FALSE)),"",HLOOKUP(C244,'data Waalre'!$C$6:$BF$55,50,FALSE))</f>
        <v/>
      </c>
      <c r="E244" s="91">
        <v>19.8</v>
      </c>
      <c r="F244" s="91">
        <v>8.4</v>
      </c>
      <c r="G244" s="91">
        <v>14.1</v>
      </c>
      <c r="H244" s="91">
        <v>7.4</v>
      </c>
      <c r="I244" s="47">
        <v>200</v>
      </c>
      <c r="J244" s="46">
        <v>4.2</v>
      </c>
      <c r="K244" s="46">
        <v>6.8</v>
      </c>
      <c r="L244" s="91">
        <v>4.8</v>
      </c>
      <c r="M244" s="48">
        <f t="shared" si="33"/>
        <v>1</v>
      </c>
      <c r="N244" s="48" t="str">
        <f t="shared" si="48"/>
        <v/>
      </c>
      <c r="O244" s="48">
        <v>13</v>
      </c>
      <c r="P244" s="48">
        <v>0</v>
      </c>
      <c r="Q244" s="48">
        <v>100</v>
      </c>
      <c r="T244" s="92">
        <f t="shared" si="50"/>
        <v>-1.4364846019678084</v>
      </c>
      <c r="U244" s="92">
        <f t="shared" si="51"/>
        <v>-3.9467090073008158</v>
      </c>
      <c r="V244" s="90"/>
      <c r="W244" s="92">
        <f t="shared" si="52"/>
        <v>-0.34202014332566866</v>
      </c>
      <c r="X244" s="92">
        <f t="shared" si="53"/>
        <v>-0.93969262078590843</v>
      </c>
      <c r="Z244">
        <v>22</v>
      </c>
      <c r="AA244">
        <f>SUM(M243:M249)</f>
        <v>2</v>
      </c>
      <c r="AC244" s="20"/>
    </row>
    <row r="245" spans="1:29" x14ac:dyDescent="0.2">
      <c r="A245" s="163" t="s">
        <v>64</v>
      </c>
      <c r="B245" s="165">
        <v>22</v>
      </c>
      <c r="C245" s="42">
        <v>45441</v>
      </c>
      <c r="D245" s="90" t="str">
        <f>IF(ISNA(HLOOKUP(C245,'data Waalre'!$C$6:$BE$6,1,FALSE)),"",HLOOKUP(C245,'data Waalre'!$C$6:$BF$55,50,FALSE))</f>
        <v/>
      </c>
      <c r="E245" s="91">
        <v>19.8</v>
      </c>
      <c r="F245" s="91">
        <v>9.5</v>
      </c>
      <c r="G245" s="91">
        <v>15.4</v>
      </c>
      <c r="H245" s="91">
        <v>5.9</v>
      </c>
      <c r="I245" s="47">
        <v>237</v>
      </c>
      <c r="J245" s="46">
        <v>4.5</v>
      </c>
      <c r="K245" s="46">
        <v>6.7</v>
      </c>
      <c r="L245" s="91">
        <v>9.1999999999999993</v>
      </c>
      <c r="M245" s="48" t="str">
        <f t="shared" si="33"/>
        <v/>
      </c>
      <c r="N245" s="48" t="str">
        <f t="shared" si="48"/>
        <v/>
      </c>
      <c r="O245" s="48">
        <v>13</v>
      </c>
      <c r="P245" s="48">
        <v>0</v>
      </c>
      <c r="Q245" s="48">
        <v>100</v>
      </c>
      <c r="T245" s="92">
        <f t="shared" si="50"/>
        <v>-3.7740175557544084</v>
      </c>
      <c r="U245" s="92">
        <f t="shared" si="51"/>
        <v>-2.4508756575676216</v>
      </c>
      <c r="V245" s="90"/>
      <c r="W245" s="92">
        <f t="shared" si="52"/>
        <v>-0.83867056794542405</v>
      </c>
      <c r="X245" s="92">
        <f t="shared" si="53"/>
        <v>-0.54463903501502697</v>
      </c>
      <c r="AC245" s="20"/>
    </row>
    <row r="246" spans="1:29" x14ac:dyDescent="0.2">
      <c r="A246" s="163" t="s">
        <v>65</v>
      </c>
      <c r="B246" s="165">
        <v>22</v>
      </c>
      <c r="C246" s="42">
        <v>45442</v>
      </c>
      <c r="D246" s="90" t="str">
        <f>IF(ISNA(HLOOKUP(C246,'data Waalre'!$C$6:$BE$6,1,FALSE)),"",HLOOKUP(C246,'data Waalre'!$C$6:$BF$55,50,FALSE))</f>
        <v/>
      </c>
      <c r="E246" s="91">
        <v>19.2</v>
      </c>
      <c r="F246" s="91">
        <v>8</v>
      </c>
      <c r="G246" s="91">
        <v>14.3</v>
      </c>
      <c r="H246" s="91">
        <v>5.5</v>
      </c>
      <c r="I246" s="47">
        <v>272</v>
      </c>
      <c r="J246" s="46">
        <v>3</v>
      </c>
      <c r="K246" s="46">
        <v>3.6</v>
      </c>
      <c r="L246" s="91">
        <v>0.2</v>
      </c>
      <c r="M246" s="48" t="str">
        <f t="shared" si="33"/>
        <v/>
      </c>
      <c r="N246" s="48" t="str">
        <f t="shared" si="48"/>
        <v/>
      </c>
      <c r="O246" s="48">
        <v>13</v>
      </c>
      <c r="P246" s="48">
        <v>0</v>
      </c>
      <c r="Q246" s="48">
        <v>100</v>
      </c>
      <c r="T246" s="92">
        <f t="shared" si="50"/>
        <v>-2.9981724810572872</v>
      </c>
      <c r="U246" s="92">
        <f t="shared" si="51"/>
        <v>0.10469849010750384</v>
      </c>
      <c r="V246" s="90"/>
      <c r="W246" s="92">
        <f t="shared" si="52"/>
        <v>-0.99939082701909576</v>
      </c>
      <c r="X246" s="92">
        <f t="shared" si="53"/>
        <v>3.4899496702501281E-2</v>
      </c>
      <c r="AC246" s="20"/>
    </row>
    <row r="247" spans="1:29" x14ac:dyDescent="0.2">
      <c r="A247" s="172" t="s">
        <v>66</v>
      </c>
      <c r="B247" s="172">
        <v>22</v>
      </c>
      <c r="C247" s="173">
        <v>45443</v>
      </c>
      <c r="D247" s="90">
        <f>IF(ISNA(HLOOKUP(C247,'data Waalre'!$C$6:$BE$6,1,FALSE)),"",HLOOKUP(C247,'data Waalre'!$C$6:$BF$55,50,FALSE))</f>
        <v>18</v>
      </c>
      <c r="E247" s="91">
        <v>20.7</v>
      </c>
      <c r="F247" s="91">
        <v>12.4</v>
      </c>
      <c r="G247" s="91">
        <v>15.8</v>
      </c>
      <c r="H247" s="91">
        <v>11.7</v>
      </c>
      <c r="I247" s="47">
        <v>313</v>
      </c>
      <c r="J247" s="46">
        <v>2.8</v>
      </c>
      <c r="K247" s="46">
        <v>5.7</v>
      </c>
      <c r="L247" s="91">
        <v>0.3</v>
      </c>
      <c r="M247" s="48">
        <f t="shared" si="33"/>
        <v>1</v>
      </c>
      <c r="N247" s="48">
        <f t="shared" si="48"/>
        <v>1</v>
      </c>
      <c r="O247" s="48">
        <v>13</v>
      </c>
      <c r="P247" s="48">
        <v>0</v>
      </c>
      <c r="Q247" s="48">
        <v>100</v>
      </c>
      <c r="R247" s="154">
        <f t="shared" ref="R247" si="56">AVERAGE(G241:G247)</f>
        <v>14.985714285714284</v>
      </c>
      <c r="S247" s="20"/>
      <c r="T247" s="92">
        <f t="shared" si="50"/>
        <v>-2.0477903645336788</v>
      </c>
      <c r="U247" s="92">
        <f t="shared" si="51"/>
        <v>1.9095954081749944</v>
      </c>
      <c r="V247" s="90"/>
      <c r="W247" s="92">
        <f t="shared" si="52"/>
        <v>-0.73135370161917101</v>
      </c>
      <c r="X247" s="92">
        <f t="shared" si="53"/>
        <v>0.68199836006249803</v>
      </c>
      <c r="AC247" s="20"/>
    </row>
    <row r="248" spans="1:29" x14ac:dyDescent="0.2">
      <c r="A248" s="163" t="s">
        <v>67</v>
      </c>
      <c r="B248" s="165">
        <v>22</v>
      </c>
      <c r="C248" s="42">
        <v>45444</v>
      </c>
      <c r="D248" s="90" t="str">
        <f>IF(ISNA(HLOOKUP(C248,'data Waalre'!$C$6:$BE$6,1,FALSE)),"",HLOOKUP(C248,'data Waalre'!$C$6:$BF$55,50,FALSE))</f>
        <v/>
      </c>
      <c r="E248" s="91">
        <v>17.8</v>
      </c>
      <c r="F248" s="91">
        <v>13.6</v>
      </c>
      <c r="G248" s="91">
        <v>15.5</v>
      </c>
      <c r="H248" s="91">
        <v>13.6</v>
      </c>
      <c r="I248" s="47">
        <v>329</v>
      </c>
      <c r="J248" s="46">
        <v>3.7</v>
      </c>
      <c r="K248" s="46">
        <v>0</v>
      </c>
      <c r="L248" s="91">
        <v>2.5</v>
      </c>
      <c r="M248" s="48" t="str">
        <f t="shared" si="33"/>
        <v/>
      </c>
      <c r="N248" s="48" t="str">
        <f t="shared" si="48"/>
        <v/>
      </c>
      <c r="O248" s="48">
        <v>13</v>
      </c>
      <c r="P248" s="48">
        <v>0</v>
      </c>
      <c r="Q248" s="48">
        <v>100</v>
      </c>
      <c r="R248" s="154"/>
      <c r="T248" s="92">
        <f t="shared" si="50"/>
        <v>-1.9056408771672018</v>
      </c>
      <c r="U248" s="92">
        <f t="shared" si="51"/>
        <v>3.1715190125978148</v>
      </c>
      <c r="V248" s="90"/>
      <c r="W248" s="92">
        <f t="shared" si="52"/>
        <v>-0.51503807491005449</v>
      </c>
      <c r="X248" s="92">
        <f t="shared" si="53"/>
        <v>0.85716730070211211</v>
      </c>
      <c r="AC248" s="20"/>
    </row>
    <row r="249" spans="1:29" x14ac:dyDescent="0.2">
      <c r="A249" s="172" t="s">
        <v>68</v>
      </c>
      <c r="B249" s="172">
        <v>22</v>
      </c>
      <c r="C249" s="173">
        <v>45445</v>
      </c>
      <c r="D249" s="90">
        <f>IF(ISNA(HLOOKUP(C249,'data Waalre'!$C$6:$BE$6,1,FALSE)),"",HLOOKUP(C249,'data Waalre'!$C$6:$BF$55,50,FALSE))</f>
        <v>17</v>
      </c>
      <c r="E249" s="91">
        <v>18.899999999999999</v>
      </c>
      <c r="F249" s="91">
        <v>12.1</v>
      </c>
      <c r="G249" s="91">
        <v>14.9</v>
      </c>
      <c r="H249" s="91">
        <v>11.3</v>
      </c>
      <c r="I249" s="47">
        <v>332</v>
      </c>
      <c r="J249" s="46">
        <v>4</v>
      </c>
      <c r="K249" s="46">
        <v>3.9</v>
      </c>
      <c r="L249" s="91">
        <v>0</v>
      </c>
      <c r="M249" s="48" t="str">
        <f t="shared" si="33"/>
        <v/>
      </c>
      <c r="N249" s="48" t="str">
        <f t="shared" si="48"/>
        <v/>
      </c>
      <c r="O249" s="48">
        <v>13</v>
      </c>
      <c r="P249" s="48">
        <v>0</v>
      </c>
      <c r="Q249" s="48">
        <v>100</v>
      </c>
      <c r="T249" s="92">
        <f t="shared" si="50"/>
        <v>-1.8778862511435632</v>
      </c>
      <c r="U249" s="92">
        <f t="shared" si="51"/>
        <v>3.5317903714357075</v>
      </c>
      <c r="V249" s="90"/>
      <c r="W249" s="92">
        <f t="shared" si="52"/>
        <v>-0.46947156278589081</v>
      </c>
      <c r="X249" s="92">
        <f t="shared" si="53"/>
        <v>0.88294759285892688</v>
      </c>
      <c r="AC249" s="20"/>
    </row>
    <row r="250" spans="1:29" x14ac:dyDescent="0.2">
      <c r="A250" s="163" t="s">
        <v>62</v>
      </c>
      <c r="B250" s="163">
        <v>23</v>
      </c>
      <c r="C250" s="42">
        <v>45446</v>
      </c>
      <c r="D250" s="90" t="str">
        <f>IF(ISNA(HLOOKUP(C250,'data Waalre'!$C$6:$BE$6,1,FALSE)),"",HLOOKUP(C250,'data Waalre'!$C$6:$BF$55,50,FALSE))</f>
        <v/>
      </c>
      <c r="E250" s="91">
        <v>18.2</v>
      </c>
      <c r="F250" s="91">
        <v>11.3</v>
      </c>
      <c r="G250" s="91">
        <v>14.5</v>
      </c>
      <c r="H250" s="91">
        <v>10.8</v>
      </c>
      <c r="I250" s="47">
        <v>297</v>
      </c>
      <c r="J250" s="46">
        <v>1.7</v>
      </c>
      <c r="K250" s="46">
        <v>1.2</v>
      </c>
      <c r="L250" s="91">
        <v>0</v>
      </c>
      <c r="M250" s="48" t="str">
        <f t="shared" si="33"/>
        <v/>
      </c>
      <c r="N250" s="48" t="str">
        <f t="shared" si="48"/>
        <v/>
      </c>
      <c r="O250" s="48">
        <v>13</v>
      </c>
      <c r="P250" s="48">
        <v>0</v>
      </c>
      <c r="Q250" s="48">
        <v>100</v>
      </c>
      <c r="T250" s="92">
        <f t="shared" si="50"/>
        <v>-1.5147110911202253</v>
      </c>
      <c r="U250" s="92">
        <f t="shared" si="51"/>
        <v>0.77178384955722923</v>
      </c>
      <c r="V250" s="90"/>
      <c r="W250" s="92">
        <f t="shared" si="52"/>
        <v>-0.8910065241883679</v>
      </c>
      <c r="X250" s="92">
        <f t="shared" si="53"/>
        <v>0.45399049973954664</v>
      </c>
      <c r="AC250" s="20"/>
    </row>
    <row r="251" spans="1:29" x14ac:dyDescent="0.2">
      <c r="A251" s="172" t="s">
        <v>63</v>
      </c>
      <c r="B251" s="172">
        <v>23</v>
      </c>
      <c r="C251" s="173">
        <v>45447</v>
      </c>
      <c r="D251" s="90">
        <f>IF(ISNA(HLOOKUP(C251,'data Waalre'!$C$6:$BE$6,1,FALSE)),"",HLOOKUP(C251,'data Waalre'!$C$6:$BF$55,50,FALSE))</f>
        <v>21</v>
      </c>
      <c r="E251" s="91">
        <v>22.5</v>
      </c>
      <c r="F251" s="91">
        <v>13.7</v>
      </c>
      <c r="G251" s="91">
        <v>17.8</v>
      </c>
      <c r="H251" s="91">
        <v>13.2</v>
      </c>
      <c r="I251" s="47">
        <v>207</v>
      </c>
      <c r="J251" s="46">
        <v>3.5</v>
      </c>
      <c r="K251" s="46">
        <v>4.0999999999999996</v>
      </c>
      <c r="L251" s="91">
        <v>0</v>
      </c>
      <c r="M251" s="48">
        <f t="shared" ref="M251:M314" si="57">IF(E251&gt;18,IF(J251&lt;5,IF(K251&gt;8,1,IF(K251&gt;4,IF(L251&lt;5,1,""),"")),""),"")</f>
        <v>1</v>
      </c>
      <c r="N251" s="48">
        <f t="shared" si="48"/>
        <v>1</v>
      </c>
      <c r="O251" s="48">
        <v>13</v>
      </c>
      <c r="P251" s="48">
        <v>0</v>
      </c>
      <c r="Q251" s="48">
        <v>100</v>
      </c>
      <c r="T251" s="92">
        <f t="shared" si="50"/>
        <v>-1.5889667490884118</v>
      </c>
      <c r="U251" s="92">
        <f t="shared" si="51"/>
        <v>-3.1185228346592884</v>
      </c>
      <c r="V251" s="90"/>
      <c r="W251" s="92">
        <f t="shared" si="52"/>
        <v>-0.45399049973954625</v>
      </c>
      <c r="X251" s="92">
        <f t="shared" si="53"/>
        <v>-0.89100652418836812</v>
      </c>
      <c r="Z251">
        <v>23</v>
      </c>
      <c r="AA251">
        <f>SUM(M250:M256)</f>
        <v>6</v>
      </c>
      <c r="AC251" s="20"/>
    </row>
    <row r="252" spans="1:29" x14ac:dyDescent="0.2">
      <c r="A252" s="163" t="s">
        <v>64</v>
      </c>
      <c r="B252" s="165">
        <v>23</v>
      </c>
      <c r="C252" s="42">
        <v>45448</v>
      </c>
      <c r="D252" s="90" t="str">
        <f>IF(ISNA(HLOOKUP(C252,'data Waalre'!$C$6:$BE$6,1,FALSE)),"",HLOOKUP(C252,'data Waalre'!$C$6:$BF$55,50,FALSE))</f>
        <v/>
      </c>
      <c r="E252" s="91">
        <v>19.2</v>
      </c>
      <c r="F252" s="91">
        <v>7.6</v>
      </c>
      <c r="G252" s="91">
        <v>13.9</v>
      </c>
      <c r="H252" s="91">
        <v>4.2</v>
      </c>
      <c r="I252" s="47">
        <v>277</v>
      </c>
      <c r="J252" s="46">
        <v>3.7</v>
      </c>
      <c r="K252" s="46">
        <v>10.6</v>
      </c>
      <c r="L252" s="91">
        <v>0.4</v>
      </c>
      <c r="M252" s="48">
        <f t="shared" si="57"/>
        <v>1</v>
      </c>
      <c r="N252" s="48" t="str">
        <f t="shared" ref="N252:N315" si="58">IF(ISNUMBER(D252),IF(M252=1,1,""),"")</f>
        <v/>
      </c>
      <c r="O252" s="48">
        <v>13</v>
      </c>
      <c r="P252" s="48">
        <v>0</v>
      </c>
      <c r="Q252" s="48">
        <v>100</v>
      </c>
      <c r="T252" s="92">
        <f t="shared" si="50"/>
        <v>-3.6724207610728916</v>
      </c>
      <c r="U252" s="92">
        <f t="shared" si="51"/>
        <v>0.45091657059904644</v>
      </c>
      <c r="V252" s="90"/>
      <c r="W252" s="92">
        <f t="shared" si="52"/>
        <v>-0.99254615164132198</v>
      </c>
      <c r="X252" s="92">
        <f t="shared" si="53"/>
        <v>0.12186934340514768</v>
      </c>
      <c r="AC252" s="20"/>
    </row>
    <row r="253" spans="1:29" x14ac:dyDescent="0.2">
      <c r="A253" s="163" t="s">
        <v>65</v>
      </c>
      <c r="B253" s="165">
        <v>23</v>
      </c>
      <c r="C253" s="42">
        <v>45449</v>
      </c>
      <c r="D253" s="90" t="str">
        <f>IF(ISNA(HLOOKUP(C253,'data Waalre'!$C$6:$BE$6,1,FALSE)),"",HLOOKUP(C253,'data Waalre'!$C$6:$BF$55,50,FALSE))</f>
        <v/>
      </c>
      <c r="E253" s="91">
        <v>18.600000000000001</v>
      </c>
      <c r="F253" s="91">
        <v>6.3</v>
      </c>
      <c r="G253" s="91">
        <v>13.8</v>
      </c>
      <c r="H253" s="91">
        <v>3.6</v>
      </c>
      <c r="I253" s="47">
        <v>305</v>
      </c>
      <c r="J253" s="46">
        <v>1.8</v>
      </c>
      <c r="K253" s="46">
        <v>6.1</v>
      </c>
      <c r="L253" s="91">
        <v>0</v>
      </c>
      <c r="M253" s="48">
        <f t="shared" si="57"/>
        <v>1</v>
      </c>
      <c r="N253" s="48" t="str">
        <f t="shared" si="58"/>
        <v/>
      </c>
      <c r="O253" s="48">
        <v>13</v>
      </c>
      <c r="P253" s="48">
        <v>0</v>
      </c>
      <c r="Q253" s="48">
        <v>100</v>
      </c>
      <c r="T253" s="92">
        <f t="shared" si="50"/>
        <v>-1.4744736797201852</v>
      </c>
      <c r="U253" s="92">
        <f t="shared" si="51"/>
        <v>1.032437585431883</v>
      </c>
      <c r="V253" s="90"/>
      <c r="W253" s="92">
        <f t="shared" si="52"/>
        <v>-0.8191520442889918</v>
      </c>
      <c r="X253" s="92">
        <f t="shared" si="53"/>
        <v>0.57357643635104605</v>
      </c>
      <c r="AC253" s="20"/>
    </row>
    <row r="254" spans="1:29" x14ac:dyDescent="0.2">
      <c r="A254" s="172" t="s">
        <v>66</v>
      </c>
      <c r="B254" s="172">
        <v>23</v>
      </c>
      <c r="C254" s="173">
        <v>45450</v>
      </c>
      <c r="D254" s="90">
        <f>IF(ISNA(HLOOKUP(C254,'data Waalre'!$C$6:$BE$6,1,FALSE)),"",HLOOKUP(C254,'data Waalre'!$C$6:$BF$55,50,FALSE))</f>
        <v>21</v>
      </c>
      <c r="E254" s="91">
        <v>21.2</v>
      </c>
      <c r="F254" s="91">
        <v>6.1</v>
      </c>
      <c r="G254" s="91">
        <v>14.6</v>
      </c>
      <c r="H254" s="91">
        <v>2</v>
      </c>
      <c r="I254" s="47">
        <v>251</v>
      </c>
      <c r="J254" s="46">
        <v>2.5</v>
      </c>
      <c r="K254" s="46">
        <v>12.4</v>
      </c>
      <c r="L254" s="91">
        <v>0</v>
      </c>
      <c r="M254" s="48">
        <f t="shared" si="57"/>
        <v>1</v>
      </c>
      <c r="N254" s="48">
        <f t="shared" si="58"/>
        <v>1</v>
      </c>
      <c r="O254" s="48">
        <v>13</v>
      </c>
      <c r="P254" s="48">
        <v>0</v>
      </c>
      <c r="Q254" s="48">
        <v>100</v>
      </c>
      <c r="R254" s="154">
        <f t="shared" ref="R254" si="59">AVERAGE(G248:G254)</f>
        <v>15</v>
      </c>
      <c r="T254" s="92">
        <f t="shared" si="50"/>
        <v>-2.3637964389982922</v>
      </c>
      <c r="U254" s="92">
        <f t="shared" si="51"/>
        <v>-0.81392038614289164</v>
      </c>
      <c r="V254" s="90"/>
      <c r="W254" s="92">
        <f t="shared" si="52"/>
        <v>-0.94551857559931685</v>
      </c>
      <c r="X254" s="92">
        <f t="shared" si="53"/>
        <v>-0.32556815445715664</v>
      </c>
      <c r="AC254" s="20"/>
    </row>
    <row r="255" spans="1:29" x14ac:dyDescent="0.2">
      <c r="A255" s="163" t="s">
        <v>67</v>
      </c>
      <c r="B255" s="165">
        <v>23</v>
      </c>
      <c r="C255" s="42">
        <v>45451</v>
      </c>
      <c r="D255" s="90" t="str">
        <f>IF(ISNA(HLOOKUP(C255,'data Waalre'!$C$6:$BE$6,1,FALSE)),"",HLOOKUP(C255,'data Waalre'!$C$6:$BF$55,50,FALSE))</f>
        <v/>
      </c>
      <c r="E255" s="91">
        <v>19.5</v>
      </c>
      <c r="F255" s="91">
        <v>7.2</v>
      </c>
      <c r="G255" s="91">
        <v>14.3</v>
      </c>
      <c r="H255" s="91">
        <v>2.8</v>
      </c>
      <c r="I255" s="47">
        <v>259</v>
      </c>
      <c r="J255" s="46">
        <v>3.7</v>
      </c>
      <c r="K255" s="46">
        <v>8.3000000000000007</v>
      </c>
      <c r="L255" s="91">
        <v>0</v>
      </c>
      <c r="M255" s="48">
        <f t="shared" si="57"/>
        <v>1</v>
      </c>
      <c r="N255" s="48" t="str">
        <f t="shared" si="58"/>
        <v/>
      </c>
      <c r="O255" s="48">
        <v>13</v>
      </c>
      <c r="P255" s="48">
        <v>0</v>
      </c>
      <c r="Q255" s="48">
        <v>100</v>
      </c>
      <c r="R255" s="154"/>
      <c r="T255" s="92">
        <f t="shared" si="50"/>
        <v>-3.6320205787563564</v>
      </c>
      <c r="U255" s="92">
        <f t="shared" si="51"/>
        <v>-0.70599328289321828</v>
      </c>
      <c r="V255" s="90"/>
      <c r="W255" s="92">
        <f t="shared" si="52"/>
        <v>-0.98162718344766386</v>
      </c>
      <c r="X255" s="92">
        <f t="shared" si="53"/>
        <v>-0.19080899537654547</v>
      </c>
      <c r="AC255" s="20"/>
    </row>
    <row r="256" spans="1:29" x14ac:dyDescent="0.2">
      <c r="A256" s="163" t="s">
        <v>68</v>
      </c>
      <c r="B256" s="165">
        <v>23</v>
      </c>
      <c r="C256" s="42">
        <v>45452</v>
      </c>
      <c r="D256" s="90" t="str">
        <f>IF(ISNA(HLOOKUP(C256,'data Waalre'!$C$6:$BE$6,1,FALSE)),"",HLOOKUP(C256,'data Waalre'!$C$6:$BF$55,50,FALSE))</f>
        <v/>
      </c>
      <c r="E256" s="91">
        <v>19.2</v>
      </c>
      <c r="F256" s="91">
        <v>6</v>
      </c>
      <c r="G256" s="91">
        <v>13.2</v>
      </c>
      <c r="H256" s="91">
        <v>1.3</v>
      </c>
      <c r="I256" s="47">
        <v>267</v>
      </c>
      <c r="J256" s="46">
        <v>3.3</v>
      </c>
      <c r="K256" s="46">
        <v>12.2</v>
      </c>
      <c r="L256" s="91">
        <v>0</v>
      </c>
      <c r="M256" s="48">
        <f t="shared" si="57"/>
        <v>1</v>
      </c>
      <c r="N256" s="48" t="str">
        <f t="shared" si="58"/>
        <v/>
      </c>
      <c r="O256" s="48">
        <v>13</v>
      </c>
      <c r="P256" s="48">
        <v>0</v>
      </c>
      <c r="Q256" s="48">
        <v>100</v>
      </c>
      <c r="T256" s="92">
        <f t="shared" si="50"/>
        <v>-3.2954774646900935</v>
      </c>
      <c r="U256" s="92">
        <f t="shared" si="51"/>
        <v>-0.17270865560171619</v>
      </c>
      <c r="V256" s="90"/>
      <c r="W256" s="92">
        <f t="shared" si="52"/>
        <v>-0.99862953475457383</v>
      </c>
      <c r="X256" s="92">
        <f t="shared" si="53"/>
        <v>-5.2335956242944306E-2</v>
      </c>
      <c r="AC256" s="20"/>
    </row>
    <row r="257" spans="1:29" x14ac:dyDescent="0.2">
      <c r="A257" s="163" t="s">
        <v>62</v>
      </c>
      <c r="B257" s="163">
        <v>24</v>
      </c>
      <c r="C257" s="42">
        <v>45453</v>
      </c>
      <c r="D257" s="90" t="str">
        <f>IF(ISNA(HLOOKUP(C257,'data Waalre'!$C$6:$BE$6,1,FALSE)),"",HLOOKUP(C257,'data Waalre'!$C$6:$BF$55,50,FALSE))</f>
        <v/>
      </c>
      <c r="E257" s="91">
        <v>15</v>
      </c>
      <c r="F257" s="91">
        <v>9.1</v>
      </c>
      <c r="G257" s="91">
        <v>11.4</v>
      </c>
      <c r="H257" s="91">
        <v>8.5</v>
      </c>
      <c r="I257" s="47">
        <v>235</v>
      </c>
      <c r="J257" s="46">
        <v>5.0999999999999996</v>
      </c>
      <c r="K257" s="46">
        <v>2.7</v>
      </c>
      <c r="L257" s="91">
        <v>8.8000000000000007</v>
      </c>
      <c r="M257" s="48" t="str">
        <f t="shared" si="57"/>
        <v/>
      </c>
      <c r="N257" s="48" t="str">
        <f t="shared" si="58"/>
        <v/>
      </c>
      <c r="O257" s="48">
        <v>13</v>
      </c>
      <c r="P257" s="48">
        <v>0</v>
      </c>
      <c r="Q257" s="48">
        <v>100</v>
      </c>
      <c r="T257" s="92">
        <f t="shared" si="50"/>
        <v>-4.1776754258738569</v>
      </c>
      <c r="U257" s="92">
        <f t="shared" si="51"/>
        <v>-2.9252398253903364</v>
      </c>
      <c r="V257" s="90"/>
      <c r="W257" s="92">
        <f t="shared" si="52"/>
        <v>-0.81915204428899158</v>
      </c>
      <c r="X257" s="92">
        <f t="shared" si="53"/>
        <v>-0.57357643635104638</v>
      </c>
      <c r="AC257" s="20"/>
    </row>
    <row r="258" spans="1:29" x14ac:dyDescent="0.2">
      <c r="A258" s="172" t="s">
        <v>63</v>
      </c>
      <c r="B258" s="172">
        <v>24</v>
      </c>
      <c r="C258" s="173">
        <v>45454</v>
      </c>
      <c r="D258" s="90">
        <f>IF(ISNA(HLOOKUP(C258,'data Waalre'!$C$6:$BE$6,1,FALSE)),"",HLOOKUP(C258,'data Waalre'!$C$6:$BF$55,50,FALSE))</f>
        <v>18</v>
      </c>
      <c r="E258" s="91">
        <v>16.600000000000001</v>
      </c>
      <c r="F258" s="91">
        <v>6.6</v>
      </c>
      <c r="G258" s="91">
        <v>11.6</v>
      </c>
      <c r="H258" s="91">
        <v>4.7</v>
      </c>
      <c r="I258" s="47">
        <v>261</v>
      </c>
      <c r="J258" s="46">
        <v>3.9</v>
      </c>
      <c r="K258" s="46">
        <v>10.7</v>
      </c>
      <c r="L258" s="91">
        <v>1.4</v>
      </c>
      <c r="M258" s="48" t="str">
        <f t="shared" si="57"/>
        <v/>
      </c>
      <c r="N258" s="48" t="str">
        <f t="shared" si="58"/>
        <v/>
      </c>
      <c r="O258" s="48">
        <v>13</v>
      </c>
      <c r="P258" s="48">
        <v>0</v>
      </c>
      <c r="Q258" s="48">
        <v>100</v>
      </c>
      <c r="T258" s="92">
        <f t="shared" si="50"/>
        <v>-3.851984528321037</v>
      </c>
      <c r="U258" s="92">
        <f t="shared" si="51"/>
        <v>-0.61009441365690098</v>
      </c>
      <c r="V258" s="90"/>
      <c r="W258" s="92">
        <f t="shared" si="52"/>
        <v>-0.98768834059513766</v>
      </c>
      <c r="X258" s="92">
        <f t="shared" si="53"/>
        <v>-0.15643446504023104</v>
      </c>
      <c r="Z258">
        <v>24</v>
      </c>
      <c r="AA258">
        <f>SUM(M257:M263)</f>
        <v>1</v>
      </c>
      <c r="AC258" s="20"/>
    </row>
    <row r="259" spans="1:29" x14ac:dyDescent="0.2">
      <c r="A259" s="163" t="s">
        <v>64</v>
      </c>
      <c r="B259" s="165">
        <v>24</v>
      </c>
      <c r="C259" s="42">
        <v>45455</v>
      </c>
      <c r="D259" s="90" t="str">
        <f>IF(ISNA(HLOOKUP(C259,'data Waalre'!$C$6:$BE$6,1,FALSE)),"",HLOOKUP(C259,'data Waalre'!$C$6:$BF$55,50,FALSE))</f>
        <v/>
      </c>
      <c r="E259" s="91">
        <v>16.2</v>
      </c>
      <c r="F259" s="91">
        <v>7</v>
      </c>
      <c r="G259" s="91">
        <v>11.8</v>
      </c>
      <c r="H259" s="91">
        <v>5.0999999999999996</v>
      </c>
      <c r="I259" s="47">
        <v>285</v>
      </c>
      <c r="J259" s="46">
        <v>2.8</v>
      </c>
      <c r="K259" s="46">
        <v>5.7</v>
      </c>
      <c r="L259" s="91">
        <v>0</v>
      </c>
      <c r="M259" s="48" t="str">
        <f t="shared" si="57"/>
        <v/>
      </c>
      <c r="N259" s="48" t="str">
        <f t="shared" si="58"/>
        <v/>
      </c>
      <c r="O259" s="48">
        <v>13</v>
      </c>
      <c r="P259" s="48">
        <v>0</v>
      </c>
      <c r="Q259" s="48">
        <v>100</v>
      </c>
      <c r="T259" s="92">
        <f t="shared" si="50"/>
        <v>-2.7045923136093908</v>
      </c>
      <c r="U259" s="92">
        <f t="shared" si="51"/>
        <v>0.72469332628705907</v>
      </c>
      <c r="V259" s="90"/>
      <c r="W259" s="92">
        <f t="shared" si="52"/>
        <v>-0.9659258262890682</v>
      </c>
      <c r="X259" s="92">
        <f t="shared" si="53"/>
        <v>0.25881904510252113</v>
      </c>
      <c r="AC259" s="20"/>
    </row>
    <row r="260" spans="1:29" x14ac:dyDescent="0.2">
      <c r="A260" s="163" t="s">
        <v>65</v>
      </c>
      <c r="B260" s="165">
        <v>24</v>
      </c>
      <c r="C260" s="42">
        <v>45456</v>
      </c>
      <c r="D260" s="90" t="str">
        <f>IF(ISNA(HLOOKUP(C260,'data Waalre'!$C$6:$BE$6,1,FALSE)),"",HLOOKUP(C260,'data Waalre'!$C$6:$BF$55,50,FALSE))</f>
        <v/>
      </c>
      <c r="E260" s="91">
        <v>20.6</v>
      </c>
      <c r="F260" s="91">
        <v>6.4</v>
      </c>
      <c r="G260" s="91">
        <v>15</v>
      </c>
      <c r="H260" s="91">
        <v>3.5</v>
      </c>
      <c r="I260" s="47">
        <v>203</v>
      </c>
      <c r="J260" s="46">
        <v>2.9</v>
      </c>
      <c r="K260" s="46">
        <v>6.6</v>
      </c>
      <c r="L260" s="91">
        <v>0</v>
      </c>
      <c r="M260" s="48">
        <f t="shared" si="57"/>
        <v>1</v>
      </c>
      <c r="N260" s="48" t="str">
        <f t="shared" si="58"/>
        <v/>
      </c>
      <c r="O260" s="48">
        <v>13</v>
      </c>
      <c r="P260" s="48">
        <v>0</v>
      </c>
      <c r="Q260" s="48">
        <v>100</v>
      </c>
      <c r="T260" s="92">
        <f t="shared" si="50"/>
        <v>-1.1331202726188934</v>
      </c>
      <c r="U260" s="92">
        <f t="shared" si="51"/>
        <v>-2.6694640750120771</v>
      </c>
      <c r="V260" s="90"/>
      <c r="W260" s="92">
        <f t="shared" si="52"/>
        <v>-0.39073112848927355</v>
      </c>
      <c r="X260" s="92">
        <f t="shared" si="53"/>
        <v>-0.92050485345244037</v>
      </c>
      <c r="AC260" s="20"/>
    </row>
    <row r="261" spans="1:29" x14ac:dyDescent="0.2">
      <c r="A261" s="163" t="s">
        <v>66</v>
      </c>
      <c r="B261" s="165">
        <v>24</v>
      </c>
      <c r="C261" s="42">
        <v>45457</v>
      </c>
      <c r="D261" s="90" t="str">
        <f>IF(ISNA(HLOOKUP(C261,'data Waalre'!$C$6:$BE$6,1,FALSE)),"",HLOOKUP(C261,'data Waalre'!$C$6:$BF$55,50,FALSE))</f>
        <v/>
      </c>
      <c r="E261" s="91">
        <v>20</v>
      </c>
      <c r="F261" s="91">
        <v>13</v>
      </c>
      <c r="G261" s="91">
        <v>16</v>
      </c>
      <c r="H261" s="91">
        <v>12.2</v>
      </c>
      <c r="I261" s="47">
        <v>186</v>
      </c>
      <c r="J261" s="46">
        <v>3.9</v>
      </c>
      <c r="K261" s="46">
        <v>2.4</v>
      </c>
      <c r="L261" s="91">
        <v>3.4</v>
      </c>
      <c r="M261" s="48" t="str">
        <f t="shared" si="57"/>
        <v/>
      </c>
      <c r="N261" s="48" t="str">
        <f t="shared" si="58"/>
        <v/>
      </c>
      <c r="O261" s="48">
        <v>13</v>
      </c>
      <c r="P261" s="48">
        <v>0</v>
      </c>
      <c r="Q261" s="48">
        <v>100</v>
      </c>
      <c r="R261" s="154">
        <f t="shared" ref="R261" si="60">AVERAGE(G255:G261)</f>
        <v>13.328571428571427</v>
      </c>
      <c r="T261" s="92">
        <f t="shared" si="50"/>
        <v>-0.40766100674384692</v>
      </c>
      <c r="U261" s="92">
        <f t="shared" si="51"/>
        <v>-3.8786353919362662</v>
      </c>
      <c r="V261" s="90"/>
      <c r="W261" s="92">
        <f t="shared" si="52"/>
        <v>-0.10452846326765305</v>
      </c>
      <c r="X261" s="92">
        <f t="shared" si="53"/>
        <v>-0.9945218953682734</v>
      </c>
      <c r="AC261" s="20"/>
    </row>
    <row r="262" spans="1:29" x14ac:dyDescent="0.2">
      <c r="A262" s="172" t="s">
        <v>67</v>
      </c>
      <c r="B262" s="172">
        <v>24</v>
      </c>
      <c r="C262" s="173">
        <v>45458</v>
      </c>
      <c r="D262" s="90">
        <f>IF(ISNA(HLOOKUP(C262,'data Waalre'!$C$6:$BE$6,1,FALSE)),"",HLOOKUP(C262,'data Waalre'!$C$6:$BF$55,50,FALSE))</f>
        <v>18</v>
      </c>
      <c r="E262" s="91">
        <v>19.2</v>
      </c>
      <c r="F262" s="91">
        <v>10.9</v>
      </c>
      <c r="G262" s="91">
        <v>14.9</v>
      </c>
      <c r="H262" s="91">
        <v>10.3</v>
      </c>
      <c r="I262" s="47">
        <v>208</v>
      </c>
      <c r="J262" s="46">
        <v>6.6</v>
      </c>
      <c r="K262" s="46">
        <v>4.8</v>
      </c>
      <c r="L262" s="91">
        <v>2.9</v>
      </c>
      <c r="M262" s="48" t="str">
        <f t="shared" si="57"/>
        <v/>
      </c>
      <c r="N262" s="48" t="str">
        <f t="shared" si="58"/>
        <v/>
      </c>
      <c r="O262" s="48">
        <v>13</v>
      </c>
      <c r="P262" s="48">
        <v>0</v>
      </c>
      <c r="Q262" s="48">
        <v>100</v>
      </c>
      <c r="R262" s="154"/>
      <c r="T262" s="92">
        <f t="shared" si="50"/>
        <v>-3.0985123143868796</v>
      </c>
      <c r="U262" s="92">
        <f t="shared" si="51"/>
        <v>-5.8274541128689172</v>
      </c>
      <c r="V262" s="90"/>
      <c r="W262" s="92">
        <f t="shared" si="52"/>
        <v>-0.46947156278589086</v>
      </c>
      <c r="X262" s="92">
        <f t="shared" si="53"/>
        <v>-0.88294759285892688</v>
      </c>
      <c r="AC262" s="20"/>
    </row>
    <row r="263" spans="1:29" x14ac:dyDescent="0.2">
      <c r="A263" s="163" t="s">
        <v>68</v>
      </c>
      <c r="B263" s="165">
        <v>24</v>
      </c>
      <c r="C263" s="42">
        <v>45459</v>
      </c>
      <c r="D263" s="90" t="str">
        <f>IF(ISNA(HLOOKUP(C263,'data Waalre'!$C$6:$BE$6,1,FALSE)),"",HLOOKUP(C263,'data Waalre'!$C$6:$BF$55,50,FALSE))</f>
        <v/>
      </c>
      <c r="E263" s="91">
        <v>17.899999999999999</v>
      </c>
      <c r="F263" s="91">
        <v>12.2</v>
      </c>
      <c r="G263" s="91">
        <v>14.5</v>
      </c>
      <c r="H263" s="91">
        <v>10.3</v>
      </c>
      <c r="I263" s="47">
        <v>194</v>
      </c>
      <c r="J263" s="46">
        <v>3.9</v>
      </c>
      <c r="K263" s="46">
        <v>4.5999999999999996</v>
      </c>
      <c r="L263" s="91">
        <v>3.6</v>
      </c>
      <c r="M263" s="48" t="str">
        <f t="shared" si="57"/>
        <v/>
      </c>
      <c r="N263" s="48" t="str">
        <f t="shared" si="58"/>
        <v/>
      </c>
      <c r="O263" s="48">
        <v>13</v>
      </c>
      <c r="P263" s="48">
        <v>0</v>
      </c>
      <c r="Q263" s="48">
        <v>100</v>
      </c>
      <c r="T263" s="92">
        <f t="shared" si="50"/>
        <v>-0.94349539283870321</v>
      </c>
      <c r="U263" s="92">
        <f t="shared" si="51"/>
        <v>-3.7841533324763863</v>
      </c>
      <c r="V263" s="90"/>
      <c r="W263" s="92">
        <f t="shared" si="52"/>
        <v>-0.24192189559966751</v>
      </c>
      <c r="X263" s="92">
        <f t="shared" si="53"/>
        <v>-0.97029572627599647</v>
      </c>
      <c r="AC263" s="20"/>
    </row>
    <row r="264" spans="1:29" x14ac:dyDescent="0.2">
      <c r="A264" s="172" t="s">
        <v>62</v>
      </c>
      <c r="B264" s="172">
        <v>25</v>
      </c>
      <c r="C264" s="173">
        <v>45460</v>
      </c>
      <c r="D264" s="90">
        <f>IF(ISNA(HLOOKUP(C264,'data Waalre'!$C$6:$BE$6,1,FALSE)),"",HLOOKUP(C264,'data Waalre'!$C$6:$BF$55,50,FALSE))</f>
        <v>20</v>
      </c>
      <c r="E264" s="91">
        <v>22</v>
      </c>
      <c r="F264" s="91">
        <v>12.1</v>
      </c>
      <c r="G264" s="91">
        <v>16.600000000000001</v>
      </c>
      <c r="H264" s="91">
        <v>8.9</v>
      </c>
      <c r="I264" s="47">
        <v>234</v>
      </c>
      <c r="J264" s="46">
        <v>2.2999999999999998</v>
      </c>
      <c r="K264" s="46">
        <v>4.9000000000000004</v>
      </c>
      <c r="L264" s="91">
        <v>0.1</v>
      </c>
      <c r="M264" s="48">
        <f t="shared" si="57"/>
        <v>1</v>
      </c>
      <c r="N264" s="48">
        <f t="shared" si="58"/>
        <v>1</v>
      </c>
      <c r="O264" s="48">
        <v>13</v>
      </c>
      <c r="P264" s="48">
        <v>0</v>
      </c>
      <c r="Q264" s="48">
        <v>100</v>
      </c>
      <c r="T264" s="92">
        <f t="shared" si="50"/>
        <v>-1.8607390870623788</v>
      </c>
      <c r="U264" s="92">
        <f t="shared" si="51"/>
        <v>-1.3519060802726883</v>
      </c>
      <c r="V264" s="90"/>
      <c r="W264" s="92">
        <f t="shared" si="52"/>
        <v>-0.80901699437494734</v>
      </c>
      <c r="X264" s="92">
        <f t="shared" si="53"/>
        <v>-0.58778525229247325</v>
      </c>
      <c r="AC264" s="20"/>
    </row>
    <row r="265" spans="1:29" x14ac:dyDescent="0.2">
      <c r="A265" s="163" t="s">
        <v>63</v>
      </c>
      <c r="B265" s="165">
        <v>25</v>
      </c>
      <c r="C265" s="42">
        <v>45461</v>
      </c>
      <c r="D265" s="90" t="str">
        <f>IF(ISNA(HLOOKUP(C265,'data Waalre'!$C$6:$BE$6,1,FALSE)),"",HLOOKUP(C265,'data Waalre'!$C$6:$BF$55,50,FALSE))</f>
        <v/>
      </c>
      <c r="E265" s="91">
        <v>17.399999999999999</v>
      </c>
      <c r="F265" s="91">
        <v>10.8</v>
      </c>
      <c r="G265" s="91">
        <v>15.4</v>
      </c>
      <c r="H265" s="91">
        <v>8.3000000000000007</v>
      </c>
      <c r="I265" s="47">
        <v>27</v>
      </c>
      <c r="J265" s="46">
        <v>2.5</v>
      </c>
      <c r="K265" s="46">
        <v>0</v>
      </c>
      <c r="L265" s="91">
        <v>34.4</v>
      </c>
      <c r="M265" s="48" t="str">
        <f t="shared" si="57"/>
        <v/>
      </c>
      <c r="N265" s="48" t="str">
        <f t="shared" si="58"/>
        <v/>
      </c>
      <c r="O265" s="48">
        <v>13</v>
      </c>
      <c r="P265" s="48">
        <v>0</v>
      </c>
      <c r="Q265" s="48">
        <v>100</v>
      </c>
      <c r="T265" s="92">
        <f t="shared" si="50"/>
        <v>1.1349762493488669</v>
      </c>
      <c r="U265" s="92">
        <f t="shared" si="51"/>
        <v>2.2275163104709197</v>
      </c>
      <c r="V265" s="90"/>
      <c r="W265" s="92">
        <f t="shared" si="52"/>
        <v>0.45399049973954675</v>
      </c>
      <c r="X265" s="92">
        <f t="shared" si="53"/>
        <v>0.8910065241883679</v>
      </c>
      <c r="Z265">
        <v>25</v>
      </c>
      <c r="AA265">
        <f>SUM(M264:M270)</f>
        <v>4</v>
      </c>
      <c r="AC265" s="20"/>
    </row>
    <row r="266" spans="1:29" x14ac:dyDescent="0.2">
      <c r="A266" s="181" t="s">
        <v>64</v>
      </c>
      <c r="B266" s="181">
        <v>25</v>
      </c>
      <c r="C266" s="182">
        <v>45462</v>
      </c>
      <c r="D266" s="90" t="str">
        <f>IF(ISNA(HLOOKUP(C266,'data Waalre'!$C$6:$BE$6,1,FALSE)),"",HLOOKUP(C266,'data Waalre'!$C$6:$BF$55,50,FALSE))</f>
        <v/>
      </c>
      <c r="E266" s="91">
        <v>22.1</v>
      </c>
      <c r="F266" s="91">
        <v>11.9</v>
      </c>
      <c r="G266" s="91">
        <v>16.600000000000001</v>
      </c>
      <c r="H266" s="91">
        <v>10.7</v>
      </c>
      <c r="I266" s="47">
        <v>18</v>
      </c>
      <c r="J266" s="46">
        <v>3.3</v>
      </c>
      <c r="K266" s="46">
        <v>7.7</v>
      </c>
      <c r="L266" s="91">
        <v>0</v>
      </c>
      <c r="M266" s="48">
        <f t="shared" si="57"/>
        <v>1</v>
      </c>
      <c r="N266" s="48" t="str">
        <f t="shared" si="58"/>
        <v/>
      </c>
      <c r="O266" s="48">
        <v>13</v>
      </c>
      <c r="P266" s="48">
        <v>0</v>
      </c>
      <c r="Q266" s="48">
        <v>100</v>
      </c>
      <c r="T266" s="92">
        <f t="shared" si="50"/>
        <v>1.0197560814373263</v>
      </c>
      <c r="U266" s="92">
        <f t="shared" si="51"/>
        <v>3.1384865037740064</v>
      </c>
      <c r="V266" s="90"/>
      <c r="W266" s="92">
        <f t="shared" si="52"/>
        <v>0.3090169943749474</v>
      </c>
      <c r="X266" s="92">
        <f t="shared" si="53"/>
        <v>0.95105651629515353</v>
      </c>
      <c r="AC266" s="20"/>
    </row>
    <row r="267" spans="1:29" x14ac:dyDescent="0.2">
      <c r="A267" s="163" t="s">
        <v>65</v>
      </c>
      <c r="B267" s="165">
        <v>25</v>
      </c>
      <c r="C267" s="42">
        <v>45463</v>
      </c>
      <c r="D267" s="90" t="str">
        <f>IF(ISNA(HLOOKUP(C267,'data Waalre'!$C$6:$BE$6,1,FALSE)),"",HLOOKUP(C267,'data Waalre'!$C$6:$BF$55,50,FALSE))</f>
        <v/>
      </c>
      <c r="E267" s="91">
        <v>20.399999999999999</v>
      </c>
      <c r="F267" s="91">
        <v>11.1</v>
      </c>
      <c r="G267" s="91">
        <v>16.7</v>
      </c>
      <c r="H267" s="91">
        <v>10.199999999999999</v>
      </c>
      <c r="I267" s="47">
        <v>33</v>
      </c>
      <c r="J267" s="46">
        <v>3</v>
      </c>
      <c r="K267" s="46">
        <v>2.2000000000000002</v>
      </c>
      <c r="L267" s="91">
        <v>0.3</v>
      </c>
      <c r="M267" s="48" t="str">
        <f t="shared" si="57"/>
        <v/>
      </c>
      <c r="N267" s="48" t="str">
        <f t="shared" si="58"/>
        <v/>
      </c>
      <c r="O267" s="48">
        <v>13</v>
      </c>
      <c r="P267" s="48">
        <v>0</v>
      </c>
      <c r="Q267" s="48">
        <v>100</v>
      </c>
      <c r="T267" s="92">
        <f t="shared" si="50"/>
        <v>1.6339171050450814</v>
      </c>
      <c r="U267" s="92">
        <f t="shared" si="51"/>
        <v>2.5160117038362722</v>
      </c>
      <c r="V267" s="90"/>
      <c r="W267" s="92">
        <f t="shared" si="52"/>
        <v>0.54463903501502708</v>
      </c>
      <c r="X267" s="92">
        <f t="shared" si="53"/>
        <v>0.83867056794542405</v>
      </c>
      <c r="AC267" s="20"/>
    </row>
    <row r="268" spans="1:29" x14ac:dyDescent="0.2">
      <c r="A268" s="163" t="s">
        <v>66</v>
      </c>
      <c r="B268" s="165">
        <v>25</v>
      </c>
      <c r="C268" s="42">
        <v>45464</v>
      </c>
      <c r="D268" s="90" t="str">
        <f>IF(ISNA(HLOOKUP(C268,'data Waalre'!$C$6:$BE$6,1,FALSE)),"",HLOOKUP(C268,'data Waalre'!$C$6:$BF$55,50,FALSE))</f>
        <v/>
      </c>
      <c r="E268" s="91">
        <v>18.2</v>
      </c>
      <c r="F268" s="91">
        <v>11.3</v>
      </c>
      <c r="G268" s="91">
        <v>15.6</v>
      </c>
      <c r="H268" s="91">
        <v>8.9</v>
      </c>
      <c r="I268" s="47">
        <v>304</v>
      </c>
      <c r="J268" s="46">
        <v>2.4</v>
      </c>
      <c r="K268" s="46">
        <v>1.2</v>
      </c>
      <c r="L268" s="91">
        <v>9</v>
      </c>
      <c r="M268" s="48" t="str">
        <f t="shared" si="57"/>
        <v/>
      </c>
      <c r="N268" s="48" t="str">
        <f t="shared" si="58"/>
        <v/>
      </c>
      <c r="O268" s="48">
        <v>13</v>
      </c>
      <c r="P268" s="48">
        <v>0</v>
      </c>
      <c r="Q268" s="48">
        <v>100</v>
      </c>
      <c r="R268" s="154">
        <f t="shared" ref="R268" si="61">AVERAGE(G262:G268)</f>
        <v>15.757142857142856</v>
      </c>
      <c r="T268" s="92">
        <f t="shared" si="50"/>
        <v>-1.9896901741321009</v>
      </c>
      <c r="U268" s="92">
        <f t="shared" si="51"/>
        <v>1.3420629683297909</v>
      </c>
      <c r="V268" s="90"/>
      <c r="W268" s="92">
        <f t="shared" si="52"/>
        <v>-0.82903757255504207</v>
      </c>
      <c r="X268" s="92">
        <f t="shared" si="53"/>
        <v>0.55919290347074624</v>
      </c>
      <c r="AC268" s="20"/>
    </row>
    <row r="269" spans="1:29" x14ac:dyDescent="0.2">
      <c r="A269" s="163" t="s">
        <v>67</v>
      </c>
      <c r="B269" s="165">
        <v>25</v>
      </c>
      <c r="C269" s="42">
        <v>45465</v>
      </c>
      <c r="D269" s="90" t="str">
        <f>IF(ISNA(HLOOKUP(C269,'data Waalre'!$C$6:$BE$6,1,FALSE)),"",HLOOKUP(C269,'data Waalre'!$C$6:$BF$55,50,FALSE))</f>
        <v/>
      </c>
      <c r="E269" s="91">
        <v>21.4</v>
      </c>
      <c r="F269" s="91">
        <v>11.2</v>
      </c>
      <c r="G269" s="91">
        <v>15.8</v>
      </c>
      <c r="H269" s="91">
        <v>8.8000000000000007</v>
      </c>
      <c r="I269" s="47">
        <v>241</v>
      </c>
      <c r="J269" s="46">
        <v>2.9</v>
      </c>
      <c r="K269" s="46">
        <v>6</v>
      </c>
      <c r="L269" s="91">
        <v>0</v>
      </c>
      <c r="M269" s="48">
        <f t="shared" si="57"/>
        <v>1</v>
      </c>
      <c r="N269" s="48" t="str">
        <f t="shared" si="58"/>
        <v/>
      </c>
      <c r="O269" s="48">
        <v>13</v>
      </c>
      <c r="P269" s="48">
        <v>0</v>
      </c>
      <c r="Q269" s="48">
        <v>100</v>
      </c>
      <c r="R269" s="154"/>
      <c r="T269" s="92">
        <f t="shared" si="50"/>
        <v>-2.5363971507042482</v>
      </c>
      <c r="U269" s="92">
        <f t="shared" si="51"/>
        <v>-1.4059478987143768</v>
      </c>
      <c r="V269" s="90"/>
      <c r="W269" s="92">
        <f t="shared" si="52"/>
        <v>-0.87461970713939596</v>
      </c>
      <c r="X269" s="92">
        <f t="shared" si="53"/>
        <v>-0.48480962024633684</v>
      </c>
      <c r="AC269" s="20"/>
    </row>
    <row r="270" spans="1:29" x14ac:dyDescent="0.2">
      <c r="A270" s="172" t="s">
        <v>68</v>
      </c>
      <c r="B270" s="172">
        <v>25</v>
      </c>
      <c r="C270" s="173">
        <v>45466</v>
      </c>
      <c r="D270" s="90">
        <f>IF(ISNA(HLOOKUP(C270,'data Waalre'!$C$6:$BE$6,1,FALSE)),"",HLOOKUP(C270,'data Waalre'!$C$6:$BF$55,50,FALSE))</f>
        <v>22</v>
      </c>
      <c r="E270" s="91">
        <v>25.2</v>
      </c>
      <c r="F270" s="91">
        <v>10.9</v>
      </c>
      <c r="G270" s="91">
        <v>18.8</v>
      </c>
      <c r="H270" s="91">
        <v>8.5</v>
      </c>
      <c r="I270" s="47">
        <v>284</v>
      </c>
      <c r="J270" s="46">
        <v>1.9</v>
      </c>
      <c r="K270" s="46">
        <v>12.4</v>
      </c>
      <c r="L270" s="91">
        <v>0</v>
      </c>
      <c r="M270" s="48">
        <f t="shared" si="57"/>
        <v>1</v>
      </c>
      <c r="N270" s="48">
        <f t="shared" si="58"/>
        <v>1</v>
      </c>
      <c r="O270" s="48">
        <v>13</v>
      </c>
      <c r="P270" s="48">
        <v>0</v>
      </c>
      <c r="Q270" s="48">
        <v>100</v>
      </c>
      <c r="T270" s="92">
        <f t="shared" si="50"/>
        <v>-1.8435618799243934</v>
      </c>
      <c r="U270" s="92">
        <f t="shared" si="51"/>
        <v>0.45965160163936813</v>
      </c>
      <c r="V270" s="90"/>
      <c r="W270" s="92">
        <f t="shared" si="52"/>
        <v>-0.97029572627599658</v>
      </c>
      <c r="X270" s="92">
        <f t="shared" si="53"/>
        <v>0.24192189559966745</v>
      </c>
      <c r="AC270" s="20"/>
    </row>
    <row r="271" spans="1:29" x14ac:dyDescent="0.2">
      <c r="A271" s="172" t="s">
        <v>62</v>
      </c>
      <c r="B271" s="172">
        <v>26</v>
      </c>
      <c r="C271" s="173">
        <v>45467</v>
      </c>
      <c r="D271" s="90">
        <f>IF(ISNA(HLOOKUP(C271,'data Waalre'!$C$6:$BE$6,1,FALSE)),"",HLOOKUP(C271,'data Waalre'!$C$6:$BF$55,50,FALSE))</f>
        <v>23</v>
      </c>
      <c r="E271" s="91">
        <v>27</v>
      </c>
      <c r="F271" s="91">
        <v>12.1</v>
      </c>
      <c r="G271" s="91">
        <v>21</v>
      </c>
      <c r="H271" s="91">
        <v>9.6</v>
      </c>
      <c r="I271" s="47">
        <v>34</v>
      </c>
      <c r="J271" s="46">
        <v>1.8</v>
      </c>
      <c r="K271" s="46">
        <v>12</v>
      </c>
      <c r="L271" s="91">
        <v>0</v>
      </c>
      <c r="M271" s="48">
        <f t="shared" si="57"/>
        <v>1</v>
      </c>
      <c r="N271" s="48">
        <f t="shared" si="58"/>
        <v>1</v>
      </c>
      <c r="O271" s="48">
        <v>13</v>
      </c>
      <c r="P271" s="48">
        <v>0</v>
      </c>
      <c r="Q271" s="48">
        <v>100</v>
      </c>
      <c r="T271" s="92">
        <f t="shared" si="50"/>
        <v>1.0065472262473445</v>
      </c>
      <c r="U271" s="92">
        <f t="shared" si="51"/>
        <v>1.492267630599075</v>
      </c>
      <c r="V271" s="90"/>
      <c r="W271" s="92">
        <f t="shared" si="52"/>
        <v>0.5591929034707469</v>
      </c>
      <c r="X271" s="92">
        <f t="shared" si="53"/>
        <v>0.82903757255504162</v>
      </c>
      <c r="AC271" s="20"/>
    </row>
    <row r="272" spans="1:29" x14ac:dyDescent="0.2">
      <c r="A272" s="163" t="s">
        <v>63</v>
      </c>
      <c r="B272" s="165">
        <v>26</v>
      </c>
      <c r="C272" s="42">
        <v>45468</v>
      </c>
      <c r="D272" s="90" t="str">
        <f>IF(ISNA(HLOOKUP(C272,'data Waalre'!$C$6:$BE$6,1,FALSE)),"",HLOOKUP(C272,'data Waalre'!$C$6:$BF$55,50,FALSE))</f>
        <v/>
      </c>
      <c r="E272" s="91">
        <v>28.9</v>
      </c>
      <c r="F272" s="91">
        <v>15.4</v>
      </c>
      <c r="G272" s="91">
        <v>23.1</v>
      </c>
      <c r="H272" s="91">
        <v>14.2</v>
      </c>
      <c r="I272" s="47">
        <v>45</v>
      </c>
      <c r="J272" s="46">
        <v>2.9</v>
      </c>
      <c r="K272" s="46">
        <v>15.3</v>
      </c>
      <c r="L272" s="91">
        <v>0</v>
      </c>
      <c r="M272" s="48">
        <f t="shared" si="57"/>
        <v>1</v>
      </c>
      <c r="N272" s="48" t="str">
        <f t="shared" si="58"/>
        <v/>
      </c>
      <c r="O272" s="48">
        <v>13</v>
      </c>
      <c r="P272" s="48">
        <v>0</v>
      </c>
      <c r="Q272" s="48">
        <v>100</v>
      </c>
      <c r="T272" s="92">
        <f t="shared" si="50"/>
        <v>2.0506096654409878</v>
      </c>
      <c r="U272" s="92">
        <f t="shared" si="51"/>
        <v>2.0506096654409878</v>
      </c>
      <c r="V272" s="90"/>
      <c r="W272" s="92">
        <f t="shared" si="52"/>
        <v>0.70710678118654746</v>
      </c>
      <c r="X272" s="92">
        <f t="shared" si="53"/>
        <v>0.70710678118654757</v>
      </c>
      <c r="Z272">
        <v>26</v>
      </c>
      <c r="AA272">
        <f>SUM(M271:M277)</f>
        <v>6</v>
      </c>
      <c r="AC272" s="20"/>
    </row>
    <row r="273" spans="1:29" x14ac:dyDescent="0.2">
      <c r="A273" s="163" t="s">
        <v>64</v>
      </c>
      <c r="B273" s="165">
        <v>26</v>
      </c>
      <c r="C273" s="42">
        <v>45469</v>
      </c>
      <c r="D273" s="90" t="str">
        <f>IF(ISNA(HLOOKUP(C273,'data Waalre'!$C$6:$BE$6,1,FALSE)),"",HLOOKUP(C273,'data Waalre'!$C$6:$BF$55,50,FALSE))</f>
        <v/>
      </c>
      <c r="E273" s="91">
        <v>31.4</v>
      </c>
      <c r="F273" s="91">
        <v>16.8</v>
      </c>
      <c r="G273" s="91">
        <v>24.5</v>
      </c>
      <c r="H273" s="91">
        <v>14.2</v>
      </c>
      <c r="I273" s="47">
        <v>36</v>
      </c>
      <c r="J273" s="46">
        <v>2.1</v>
      </c>
      <c r="K273" s="46">
        <v>15.2</v>
      </c>
      <c r="L273" s="91">
        <v>0</v>
      </c>
      <c r="M273" s="48">
        <f t="shared" si="57"/>
        <v>1</v>
      </c>
      <c r="N273" s="48" t="str">
        <f t="shared" si="58"/>
        <v/>
      </c>
      <c r="O273" s="48">
        <v>13</v>
      </c>
      <c r="P273" s="48">
        <v>0</v>
      </c>
      <c r="Q273" s="48">
        <v>100</v>
      </c>
      <c r="T273" s="92">
        <f t="shared" si="50"/>
        <v>1.2343490298141937</v>
      </c>
      <c r="U273" s="92">
        <f t="shared" si="51"/>
        <v>1.6989356881873898</v>
      </c>
      <c r="V273" s="90"/>
      <c r="W273" s="92">
        <f t="shared" si="52"/>
        <v>0.58778525229247314</v>
      </c>
      <c r="X273" s="92">
        <f t="shared" si="53"/>
        <v>0.80901699437494745</v>
      </c>
      <c r="AC273" s="20"/>
    </row>
    <row r="274" spans="1:29" x14ac:dyDescent="0.2">
      <c r="A274" s="163" t="s">
        <v>65</v>
      </c>
      <c r="B274" s="165">
        <v>26</v>
      </c>
      <c r="C274" s="42">
        <v>45470</v>
      </c>
      <c r="D274" s="90" t="str">
        <f>IF(ISNA(HLOOKUP(C274,'data Waalre'!$C$6:$BE$6,1,FALSE)),"",HLOOKUP(C274,'data Waalre'!$C$6:$BF$55,50,FALSE))</f>
        <v/>
      </c>
      <c r="E274" s="91">
        <v>30.6</v>
      </c>
      <c r="F274" s="91">
        <v>16.3</v>
      </c>
      <c r="G274" s="91">
        <v>23.6</v>
      </c>
      <c r="H274" s="91">
        <v>14.6</v>
      </c>
      <c r="I274" s="47">
        <v>247</v>
      </c>
      <c r="J274" s="46">
        <v>3</v>
      </c>
      <c r="K274" s="46">
        <v>11.8</v>
      </c>
      <c r="L274" s="91">
        <v>0</v>
      </c>
      <c r="M274" s="48">
        <f t="shared" si="57"/>
        <v>1</v>
      </c>
      <c r="N274" s="48" t="str">
        <f t="shared" si="58"/>
        <v/>
      </c>
      <c r="O274" s="48">
        <v>13</v>
      </c>
      <c r="P274" s="48">
        <v>0</v>
      </c>
      <c r="Q274" s="48">
        <v>100</v>
      </c>
      <c r="T274" s="92">
        <f t="shared" si="50"/>
        <v>-2.7615145603573206</v>
      </c>
      <c r="U274" s="92">
        <f t="shared" si="51"/>
        <v>-1.1721933854678215</v>
      </c>
      <c r="V274" s="90"/>
      <c r="W274" s="92">
        <f t="shared" si="52"/>
        <v>-0.92050485345244026</v>
      </c>
      <c r="X274" s="92">
        <f t="shared" si="53"/>
        <v>-0.39073112848927383</v>
      </c>
      <c r="AC274" s="20"/>
    </row>
    <row r="275" spans="1:29" x14ac:dyDescent="0.2">
      <c r="A275" s="163" t="s">
        <v>66</v>
      </c>
      <c r="B275" s="165">
        <v>26</v>
      </c>
      <c r="C275" s="42">
        <v>45471</v>
      </c>
      <c r="D275" s="90" t="str">
        <f>IF(ISNA(HLOOKUP(C275,'data Waalre'!$C$6:$BE$6,1,FALSE)),"",HLOOKUP(C275,'data Waalre'!$C$6:$BF$55,50,FALSE))</f>
        <v/>
      </c>
      <c r="E275" s="91">
        <v>23.1</v>
      </c>
      <c r="F275" s="91">
        <v>10.9</v>
      </c>
      <c r="G275" s="91">
        <v>18</v>
      </c>
      <c r="H275" s="91">
        <v>7.6</v>
      </c>
      <c r="I275" s="47">
        <v>248</v>
      </c>
      <c r="J275" s="46">
        <v>3.8</v>
      </c>
      <c r="K275" s="46">
        <v>10.9</v>
      </c>
      <c r="L275" s="91">
        <v>0</v>
      </c>
      <c r="M275" s="48">
        <f t="shared" si="57"/>
        <v>1</v>
      </c>
      <c r="N275" s="48" t="str">
        <f t="shared" si="58"/>
        <v/>
      </c>
      <c r="O275" s="48">
        <v>13</v>
      </c>
      <c r="P275" s="48">
        <v>0</v>
      </c>
      <c r="Q275" s="48">
        <v>100</v>
      </c>
      <c r="R275" s="154">
        <f t="shared" ref="R275" si="62">AVERAGE(G269:G275)</f>
        <v>20.685714285714287</v>
      </c>
      <c r="T275" s="92">
        <f t="shared" si="50"/>
        <v>-3.5232986473537915</v>
      </c>
      <c r="U275" s="92">
        <f t="shared" si="51"/>
        <v>-1.4235050549804666</v>
      </c>
      <c r="V275" s="90"/>
      <c r="W275" s="92">
        <f t="shared" si="52"/>
        <v>-0.92718385456678731</v>
      </c>
      <c r="X275" s="92">
        <f t="shared" si="53"/>
        <v>-0.37460659341591229</v>
      </c>
      <c r="AC275" s="20"/>
    </row>
    <row r="276" spans="1:29" x14ac:dyDescent="0.2">
      <c r="A276" s="172" t="s">
        <v>67</v>
      </c>
      <c r="B276" s="172">
        <v>26</v>
      </c>
      <c r="C276" s="173">
        <v>45472</v>
      </c>
      <c r="D276" s="90">
        <f>IF(ISNA(HLOOKUP(C276,'data Waalre'!$C$6:$BE$6,1,FALSE)),"",HLOOKUP(C276,'data Waalre'!$C$6:$BF$55,50,FALSE))</f>
        <v>27</v>
      </c>
      <c r="E276" s="91">
        <v>26.4</v>
      </c>
      <c r="F276" s="91">
        <v>10.4</v>
      </c>
      <c r="G276" s="91">
        <v>19.2</v>
      </c>
      <c r="H276" s="91">
        <v>7</v>
      </c>
      <c r="I276" s="47">
        <v>48</v>
      </c>
      <c r="J276" s="46">
        <v>1.8</v>
      </c>
      <c r="K276" s="46">
        <v>9.4</v>
      </c>
      <c r="L276" s="91">
        <v>4.4000000000000004</v>
      </c>
      <c r="M276" s="48">
        <f t="shared" si="57"/>
        <v>1</v>
      </c>
      <c r="N276" s="48">
        <f t="shared" si="58"/>
        <v>1</v>
      </c>
      <c r="O276" s="48">
        <v>13</v>
      </c>
      <c r="P276" s="48">
        <v>0</v>
      </c>
      <c r="Q276" s="48">
        <v>100</v>
      </c>
      <c r="R276" s="154"/>
      <c r="T276" s="92">
        <f t="shared" si="50"/>
        <v>1.3376606858593094</v>
      </c>
      <c r="U276" s="92">
        <f t="shared" si="51"/>
        <v>1.204435091445945</v>
      </c>
      <c r="V276" s="90"/>
      <c r="W276" s="92">
        <f t="shared" si="52"/>
        <v>0.74314482547739413</v>
      </c>
      <c r="X276" s="92">
        <f t="shared" si="53"/>
        <v>0.66913060635885824</v>
      </c>
      <c r="AC276" s="20"/>
    </row>
    <row r="277" spans="1:29" x14ac:dyDescent="0.2">
      <c r="A277" s="163" t="s">
        <v>68</v>
      </c>
      <c r="B277" s="165">
        <v>26</v>
      </c>
      <c r="C277" s="42">
        <v>45473</v>
      </c>
      <c r="D277" s="90" t="str">
        <f>IF(ISNA(HLOOKUP(C277,'data Waalre'!$C$6:$BE$6,1,FALSE)),"",HLOOKUP(C277,'data Waalre'!$C$6:$BF$55,50,FALSE))</f>
        <v/>
      </c>
      <c r="E277" s="91">
        <v>22.4</v>
      </c>
      <c r="F277" s="91">
        <v>13.9</v>
      </c>
      <c r="G277" s="91">
        <v>18</v>
      </c>
      <c r="H277" s="91">
        <v>13.8</v>
      </c>
      <c r="I277" s="47">
        <v>293</v>
      </c>
      <c r="J277" s="46">
        <v>3</v>
      </c>
      <c r="K277" s="46">
        <v>3.2</v>
      </c>
      <c r="L277" s="91">
        <v>7.1</v>
      </c>
      <c r="M277" s="48" t="str">
        <f t="shared" si="57"/>
        <v/>
      </c>
      <c r="N277" s="48" t="str">
        <f t="shared" si="58"/>
        <v/>
      </c>
      <c r="O277" s="48">
        <v>13</v>
      </c>
      <c r="P277" s="48">
        <v>0</v>
      </c>
      <c r="Q277" s="48">
        <v>100</v>
      </c>
      <c r="T277" s="92">
        <f t="shared" si="50"/>
        <v>-2.7615145603573215</v>
      </c>
      <c r="U277" s="92">
        <f t="shared" si="51"/>
        <v>1.1721933854678204</v>
      </c>
      <c r="V277" s="90"/>
      <c r="W277" s="92">
        <f t="shared" si="52"/>
        <v>-0.92050485345244049</v>
      </c>
      <c r="X277" s="92">
        <f t="shared" si="53"/>
        <v>0.39073112848927349</v>
      </c>
      <c r="AC277" s="20"/>
    </row>
    <row r="278" spans="1:29" x14ac:dyDescent="0.2">
      <c r="A278" s="172" t="s">
        <v>62</v>
      </c>
      <c r="B278" s="172">
        <v>27</v>
      </c>
      <c r="C278" s="173">
        <v>45474</v>
      </c>
      <c r="D278" s="90">
        <f>IF(ISNA(HLOOKUP(C278,'data Waalre'!$C$6:$BE$6,1,FALSE)),"",HLOOKUP(C278,'data Waalre'!$C$6:$BF$55,50,FALSE))</f>
        <v>18</v>
      </c>
      <c r="E278" s="91">
        <v>20.2</v>
      </c>
      <c r="F278" s="91">
        <v>11.8</v>
      </c>
      <c r="G278" s="91">
        <v>16</v>
      </c>
      <c r="H278" s="91">
        <v>9.3000000000000007</v>
      </c>
      <c r="I278" s="47">
        <v>279</v>
      </c>
      <c r="J278" s="46">
        <v>3.1</v>
      </c>
      <c r="K278" s="46">
        <v>6.8</v>
      </c>
      <c r="L278" s="91">
        <v>0.1</v>
      </c>
      <c r="M278" s="48">
        <f t="shared" si="57"/>
        <v>1</v>
      </c>
      <c r="N278" s="48">
        <f t="shared" si="58"/>
        <v>1</v>
      </c>
      <c r="O278" s="48">
        <v>13</v>
      </c>
      <c r="P278" s="48">
        <v>0</v>
      </c>
      <c r="Q278" s="48">
        <v>100</v>
      </c>
      <c r="T278" s="92">
        <f t="shared" si="50"/>
        <v>-3.061833855844927</v>
      </c>
      <c r="U278" s="92">
        <f t="shared" si="51"/>
        <v>0.48494684162471513</v>
      </c>
      <c r="V278" s="90"/>
      <c r="W278" s="92">
        <f t="shared" si="52"/>
        <v>-0.98768834059513777</v>
      </c>
      <c r="X278" s="92">
        <f t="shared" si="53"/>
        <v>0.15643446504023067</v>
      </c>
      <c r="AC278" s="20"/>
    </row>
    <row r="279" spans="1:29" x14ac:dyDescent="0.2">
      <c r="A279" s="163" t="s">
        <v>63</v>
      </c>
      <c r="B279" s="165">
        <v>27</v>
      </c>
      <c r="C279" s="42">
        <v>45475</v>
      </c>
      <c r="D279" s="90" t="str">
        <f>IF(ISNA(HLOOKUP(C279,'data Waalre'!$C$6:$BE$6,1,FALSE)),"",HLOOKUP(C279,'data Waalre'!$C$6:$BF$55,50,FALSE))</f>
        <v/>
      </c>
      <c r="E279" s="91">
        <v>18.100000000000001</v>
      </c>
      <c r="F279" s="91">
        <v>9.1999999999999993</v>
      </c>
      <c r="G279" s="91">
        <v>14.7</v>
      </c>
      <c r="H279" s="91">
        <v>6.8</v>
      </c>
      <c r="I279" s="47">
        <v>286</v>
      </c>
      <c r="J279" s="46">
        <v>3.3</v>
      </c>
      <c r="K279" s="46">
        <v>2.2000000000000002</v>
      </c>
      <c r="L279" s="91">
        <v>4.2</v>
      </c>
      <c r="M279" s="48" t="str">
        <f t="shared" si="57"/>
        <v/>
      </c>
      <c r="N279" s="48" t="str">
        <f t="shared" si="58"/>
        <v/>
      </c>
      <c r="O279" s="48">
        <v>13</v>
      </c>
      <c r="P279" s="48">
        <v>0</v>
      </c>
      <c r="Q279" s="48">
        <v>100</v>
      </c>
      <c r="T279" s="92">
        <f t="shared" si="50"/>
        <v>-3.1721635965964516</v>
      </c>
      <c r="U279" s="92">
        <f t="shared" si="51"/>
        <v>0.90960327419609788</v>
      </c>
      <c r="V279" s="90"/>
      <c r="W279" s="92">
        <f t="shared" si="52"/>
        <v>-0.96126169593831878</v>
      </c>
      <c r="X279" s="92">
        <f t="shared" si="53"/>
        <v>0.27563735581699939</v>
      </c>
      <c r="Z279">
        <v>27</v>
      </c>
      <c r="AA279">
        <f>SUM(M278:M284)</f>
        <v>3</v>
      </c>
      <c r="AC279" s="20"/>
    </row>
    <row r="280" spans="1:29" x14ac:dyDescent="0.2">
      <c r="A280" s="163" t="s">
        <v>64</v>
      </c>
      <c r="B280" s="165">
        <v>27</v>
      </c>
      <c r="C280" s="42">
        <v>45476</v>
      </c>
      <c r="D280" s="90" t="str">
        <f>IF(ISNA(HLOOKUP(C280,'data Waalre'!$C$6:$BE$6,1,FALSE)),"",HLOOKUP(C280,'data Waalre'!$C$6:$BF$55,50,FALSE))</f>
        <v/>
      </c>
      <c r="E280" s="91">
        <v>17.600000000000001</v>
      </c>
      <c r="F280" s="91">
        <v>7.7</v>
      </c>
      <c r="G280" s="91">
        <v>13.5</v>
      </c>
      <c r="H280" s="91">
        <v>5.3</v>
      </c>
      <c r="I280" s="47">
        <v>214</v>
      </c>
      <c r="J280" s="46">
        <v>3.2</v>
      </c>
      <c r="K280" s="46">
        <v>2</v>
      </c>
      <c r="L280" s="91">
        <v>7</v>
      </c>
      <c r="M280" s="48" t="str">
        <f t="shared" si="57"/>
        <v/>
      </c>
      <c r="N280" s="48" t="str">
        <f t="shared" si="58"/>
        <v/>
      </c>
      <c r="O280" s="48">
        <v>13</v>
      </c>
      <c r="P280" s="48">
        <v>0</v>
      </c>
      <c r="Q280" s="48">
        <v>100</v>
      </c>
      <c r="T280" s="92">
        <f t="shared" si="50"/>
        <v>-1.7894172911063895</v>
      </c>
      <c r="U280" s="92">
        <f t="shared" si="51"/>
        <v>-2.6529202321761343</v>
      </c>
      <c r="V280" s="90"/>
      <c r="W280" s="92">
        <f t="shared" si="52"/>
        <v>-0.55919290347074668</v>
      </c>
      <c r="X280" s="92">
        <f t="shared" si="53"/>
        <v>-0.82903757255504185</v>
      </c>
      <c r="AC280" s="20"/>
    </row>
    <row r="281" spans="1:29" x14ac:dyDescent="0.2">
      <c r="A281" s="163" t="s">
        <v>65</v>
      </c>
      <c r="B281" s="165">
        <v>27</v>
      </c>
      <c r="C281" s="42">
        <v>45477</v>
      </c>
      <c r="D281" s="90" t="str">
        <f>IF(ISNA(HLOOKUP(C281,'data Waalre'!$C$6:$BE$6,1,FALSE)),"",HLOOKUP(C281,'data Waalre'!$C$6:$BF$55,50,FALSE))</f>
        <v/>
      </c>
      <c r="E281" s="91">
        <v>19.899999999999999</v>
      </c>
      <c r="F281" s="91">
        <v>12.4</v>
      </c>
      <c r="G281" s="91">
        <v>16.2</v>
      </c>
      <c r="H281" s="91">
        <v>10.9</v>
      </c>
      <c r="I281" s="47">
        <v>251</v>
      </c>
      <c r="J281" s="46">
        <v>4.9000000000000004</v>
      </c>
      <c r="K281" s="46">
        <v>8.6</v>
      </c>
      <c r="L281" s="91">
        <v>1.2</v>
      </c>
      <c r="M281" s="48">
        <f t="shared" si="57"/>
        <v>1</v>
      </c>
      <c r="N281" s="48" t="str">
        <f t="shared" si="58"/>
        <v/>
      </c>
      <c r="O281" s="48">
        <v>13</v>
      </c>
      <c r="P281" s="48">
        <v>0</v>
      </c>
      <c r="Q281" s="48">
        <v>100</v>
      </c>
      <c r="T281" s="92">
        <f t="shared" si="50"/>
        <v>-4.6330410204366528</v>
      </c>
      <c r="U281" s="92">
        <f t="shared" si="51"/>
        <v>-1.5952839568400676</v>
      </c>
      <c r="V281" s="90"/>
      <c r="W281" s="92">
        <f t="shared" si="52"/>
        <v>-0.94551857559931685</v>
      </c>
      <c r="X281" s="92">
        <f t="shared" si="53"/>
        <v>-0.32556815445715664</v>
      </c>
      <c r="AC281" s="20"/>
    </row>
    <row r="282" spans="1:29" x14ac:dyDescent="0.2">
      <c r="A282" s="163" t="s">
        <v>66</v>
      </c>
      <c r="B282" s="165">
        <v>27</v>
      </c>
      <c r="C282" s="42">
        <v>45478</v>
      </c>
      <c r="D282" s="90" t="str">
        <f>IF(ISNA(HLOOKUP(C282,'data Waalre'!$C$6:$BE$6,1,FALSE)),"",HLOOKUP(C282,'data Waalre'!$C$6:$BF$55,50,FALSE))</f>
        <v/>
      </c>
      <c r="E282" s="91">
        <v>18.2</v>
      </c>
      <c r="F282" s="91">
        <v>12.6</v>
      </c>
      <c r="G282" s="91">
        <v>16.100000000000001</v>
      </c>
      <c r="H282" s="91">
        <v>11.9</v>
      </c>
      <c r="I282" s="47">
        <v>207</v>
      </c>
      <c r="J282" s="46">
        <v>4.7</v>
      </c>
      <c r="K282" s="46">
        <v>1.8</v>
      </c>
      <c r="L282" s="91">
        <v>0.2</v>
      </c>
      <c r="M282" s="48" t="str">
        <f t="shared" si="57"/>
        <v/>
      </c>
      <c r="N282" s="48" t="str">
        <f t="shared" si="58"/>
        <v/>
      </c>
      <c r="O282" s="48">
        <v>13</v>
      </c>
      <c r="P282" s="48">
        <v>0</v>
      </c>
      <c r="Q282" s="48">
        <v>100</v>
      </c>
      <c r="R282" s="154">
        <f t="shared" ref="R282" si="63">AVERAGE(G276:G282)</f>
        <v>16.242857142857144</v>
      </c>
      <c r="T282" s="92">
        <f t="shared" si="50"/>
        <v>-2.1337553487758676</v>
      </c>
      <c r="U282" s="92">
        <f t="shared" si="51"/>
        <v>-4.18773066368533</v>
      </c>
      <c r="V282" s="90"/>
      <c r="W282" s="92">
        <f t="shared" si="52"/>
        <v>-0.45399049973954625</v>
      </c>
      <c r="X282" s="92">
        <f t="shared" si="53"/>
        <v>-0.89100652418836812</v>
      </c>
      <c r="AC282" s="20"/>
    </row>
    <row r="283" spans="1:29" x14ac:dyDescent="0.2">
      <c r="A283" s="163" t="s">
        <v>67</v>
      </c>
      <c r="B283" s="165">
        <v>27</v>
      </c>
      <c r="C283" s="42">
        <v>45479</v>
      </c>
      <c r="D283" s="90" t="str">
        <f>IF(ISNA(HLOOKUP(C283,'data Waalre'!$C$6:$BE$6,1,FALSE)),"",HLOOKUP(C283,'data Waalre'!$C$6:$BF$55,50,FALSE))</f>
        <v/>
      </c>
      <c r="E283" s="91">
        <v>21.4</v>
      </c>
      <c r="F283" s="91">
        <v>11.7</v>
      </c>
      <c r="G283" s="91">
        <v>17.2</v>
      </c>
      <c r="H283" s="91">
        <v>10.7</v>
      </c>
      <c r="I283" s="47">
        <v>224</v>
      </c>
      <c r="J283" s="46">
        <v>6.4</v>
      </c>
      <c r="K283" s="46">
        <v>6.3</v>
      </c>
      <c r="L283" s="91">
        <v>0.3</v>
      </c>
      <c r="M283" s="48" t="str">
        <f t="shared" si="57"/>
        <v/>
      </c>
      <c r="N283" s="48" t="str">
        <f t="shared" si="58"/>
        <v/>
      </c>
      <c r="O283" s="48">
        <v>13</v>
      </c>
      <c r="P283" s="48">
        <v>0</v>
      </c>
      <c r="Q283" s="48">
        <v>100</v>
      </c>
      <c r="R283" s="154"/>
      <c r="T283" s="92">
        <f t="shared" si="50"/>
        <v>-4.4458135709375837</v>
      </c>
      <c r="U283" s="92">
        <f t="shared" si="51"/>
        <v>-4.6037747221673673</v>
      </c>
      <c r="V283" s="90"/>
      <c r="W283" s="92">
        <f t="shared" si="52"/>
        <v>-0.69465837045899737</v>
      </c>
      <c r="X283" s="92">
        <f t="shared" si="53"/>
        <v>-0.71933980033865108</v>
      </c>
      <c r="AC283" s="20"/>
    </row>
    <row r="284" spans="1:29" x14ac:dyDescent="0.2">
      <c r="A284" s="172" t="s">
        <v>68</v>
      </c>
      <c r="B284" s="172">
        <v>27</v>
      </c>
      <c r="C284" s="173">
        <v>45480</v>
      </c>
      <c r="D284" s="90">
        <f>IF(ISNA(HLOOKUP(C284,'data Waalre'!$C$6:$BE$6,1,FALSE)),"",HLOOKUP(C284,'data Waalre'!$C$6:$BF$55,50,FALSE))</f>
        <v>17</v>
      </c>
      <c r="E284" s="91">
        <v>20.8</v>
      </c>
      <c r="F284" s="91">
        <v>9.9</v>
      </c>
      <c r="G284" s="91">
        <v>15.3</v>
      </c>
      <c r="H284" s="91">
        <v>8.9</v>
      </c>
      <c r="I284" s="47">
        <v>215</v>
      </c>
      <c r="J284" s="46">
        <v>3.8</v>
      </c>
      <c r="K284" s="46">
        <v>5.6</v>
      </c>
      <c r="L284" s="91">
        <v>0</v>
      </c>
      <c r="M284" s="48">
        <f t="shared" si="57"/>
        <v>1</v>
      </c>
      <c r="N284" s="48">
        <f t="shared" si="58"/>
        <v>1</v>
      </c>
      <c r="O284" s="48">
        <v>13</v>
      </c>
      <c r="P284" s="48">
        <v>0</v>
      </c>
      <c r="Q284" s="48">
        <v>100</v>
      </c>
      <c r="T284" s="92">
        <f t="shared" si="50"/>
        <v>-2.179590458133974</v>
      </c>
      <c r="U284" s="92">
        <f t="shared" si="51"/>
        <v>-3.1127777682981694</v>
      </c>
      <c r="V284" s="90"/>
      <c r="W284" s="92">
        <f t="shared" si="52"/>
        <v>-0.57357643635104583</v>
      </c>
      <c r="X284" s="92">
        <f t="shared" si="53"/>
        <v>-0.81915204428899202</v>
      </c>
      <c r="AC284" s="20"/>
    </row>
    <row r="285" spans="1:29" x14ac:dyDescent="0.2">
      <c r="A285" s="163" t="s">
        <v>62</v>
      </c>
      <c r="B285" s="163">
        <v>28</v>
      </c>
      <c r="C285" s="42">
        <v>45481</v>
      </c>
      <c r="D285" s="90" t="str">
        <f>IF(ISNA(HLOOKUP(C285,'data Waalre'!$C$6:$BE$6,1,FALSE)),"",HLOOKUP(C285,'data Waalre'!$C$6:$BF$55,50,FALSE))</f>
        <v/>
      </c>
      <c r="E285" s="91">
        <v>22.4</v>
      </c>
      <c r="F285" s="91">
        <v>10.5</v>
      </c>
      <c r="G285" s="91">
        <v>18.100000000000001</v>
      </c>
      <c r="H285" s="91">
        <v>8.1</v>
      </c>
      <c r="I285" s="47">
        <v>189</v>
      </c>
      <c r="J285" s="46">
        <v>2.2999999999999998</v>
      </c>
      <c r="K285" s="46">
        <v>3.7</v>
      </c>
      <c r="L285" s="91">
        <v>0</v>
      </c>
      <c r="M285" s="48" t="str">
        <f t="shared" si="57"/>
        <v/>
      </c>
      <c r="N285" s="48" t="str">
        <f t="shared" si="58"/>
        <v/>
      </c>
      <c r="O285" s="48">
        <v>13</v>
      </c>
      <c r="P285" s="48">
        <v>0</v>
      </c>
      <c r="Q285" s="48">
        <v>100</v>
      </c>
      <c r="T285" s="92">
        <f t="shared" si="50"/>
        <v>-0.35979926959253067</v>
      </c>
      <c r="U285" s="92">
        <f t="shared" si="51"/>
        <v>-2.2716831833688169</v>
      </c>
      <c r="V285" s="90"/>
      <c r="W285" s="92">
        <f t="shared" si="52"/>
        <v>-0.15643446504023073</v>
      </c>
      <c r="X285" s="92">
        <f t="shared" si="53"/>
        <v>-0.98768834059513777</v>
      </c>
      <c r="AC285" s="20"/>
    </row>
    <row r="286" spans="1:29" x14ac:dyDescent="0.2">
      <c r="A286" s="163" t="s">
        <v>63</v>
      </c>
      <c r="B286" s="165">
        <v>28</v>
      </c>
      <c r="C286" s="42">
        <v>45482</v>
      </c>
      <c r="D286" s="90" t="str">
        <f>IF(ISNA(HLOOKUP(C286,'data Waalre'!$C$6:$BE$6,1,FALSE)),"",HLOOKUP(C286,'data Waalre'!$C$6:$BF$55,50,FALSE))</f>
        <v/>
      </c>
      <c r="E286" s="91">
        <v>31.3</v>
      </c>
      <c r="F286" s="91">
        <v>16.899999999999999</v>
      </c>
      <c r="G286" s="91">
        <v>22.1</v>
      </c>
      <c r="H286" s="91">
        <v>15.6</v>
      </c>
      <c r="I286" s="47">
        <v>144</v>
      </c>
      <c r="J286" s="46">
        <v>3.1</v>
      </c>
      <c r="K286" s="46">
        <v>7.4</v>
      </c>
      <c r="L286" s="91">
        <v>21.3</v>
      </c>
      <c r="M286" s="48" t="str">
        <f t="shared" si="57"/>
        <v/>
      </c>
      <c r="N286" s="48" t="str">
        <f t="shared" si="58"/>
        <v/>
      </c>
      <c r="O286" s="48">
        <v>13</v>
      </c>
      <c r="P286" s="48">
        <v>0</v>
      </c>
      <c r="Q286" s="48">
        <v>100</v>
      </c>
      <c r="T286" s="92">
        <f t="shared" si="50"/>
        <v>1.8221342821066671</v>
      </c>
      <c r="U286" s="92">
        <f t="shared" si="51"/>
        <v>-2.5079526825623368</v>
      </c>
      <c r="V286" s="90"/>
      <c r="W286" s="92">
        <f t="shared" si="52"/>
        <v>0.58778525229247325</v>
      </c>
      <c r="X286" s="92">
        <f t="shared" si="53"/>
        <v>-0.80901699437494734</v>
      </c>
      <c r="Z286">
        <v>28</v>
      </c>
      <c r="AA286">
        <f>SUM(M285:M291)</f>
        <v>4</v>
      </c>
      <c r="AC286" s="20"/>
    </row>
    <row r="287" spans="1:29" x14ac:dyDescent="0.2">
      <c r="A287" s="163" t="s">
        <v>64</v>
      </c>
      <c r="B287" s="165">
        <v>28</v>
      </c>
      <c r="C287" s="42">
        <v>45483</v>
      </c>
      <c r="D287" s="90" t="str">
        <f>IF(ISNA(HLOOKUP(C287,'data Waalre'!$C$6:$BE$6,1,FALSE)),"",HLOOKUP(C287,'data Waalre'!$C$6:$BF$55,50,FALSE))</f>
        <v/>
      </c>
      <c r="E287" s="91">
        <v>25.6</v>
      </c>
      <c r="F287" s="91">
        <v>13.7</v>
      </c>
      <c r="G287" s="91">
        <v>20</v>
      </c>
      <c r="H287" s="91">
        <v>11.5</v>
      </c>
      <c r="I287" s="47">
        <v>224</v>
      </c>
      <c r="J287" s="46">
        <v>3.4</v>
      </c>
      <c r="K287" s="46">
        <v>8.5</v>
      </c>
      <c r="L287" s="91">
        <v>1.5</v>
      </c>
      <c r="M287" s="48">
        <f t="shared" si="57"/>
        <v>1</v>
      </c>
      <c r="N287" s="48" t="str">
        <f t="shared" si="58"/>
        <v/>
      </c>
      <c r="O287" s="48">
        <v>13</v>
      </c>
      <c r="P287" s="48">
        <v>0</v>
      </c>
      <c r="Q287" s="48">
        <v>100</v>
      </c>
      <c r="T287" s="92">
        <f t="shared" si="50"/>
        <v>-2.361838459560591</v>
      </c>
      <c r="U287" s="92">
        <f t="shared" si="51"/>
        <v>-2.4457553211514136</v>
      </c>
      <c r="V287" s="90"/>
      <c r="W287" s="92">
        <f t="shared" si="52"/>
        <v>-0.69465837045899737</v>
      </c>
      <c r="X287" s="92">
        <f t="shared" si="53"/>
        <v>-0.71933980033865108</v>
      </c>
      <c r="AC287" s="20"/>
    </row>
    <row r="288" spans="1:29" x14ac:dyDescent="0.2">
      <c r="A288" s="172" t="s">
        <v>65</v>
      </c>
      <c r="B288" s="172">
        <v>28</v>
      </c>
      <c r="C288" s="173">
        <v>45484</v>
      </c>
      <c r="D288" s="90">
        <f>IF(ISNA(HLOOKUP(C288,'data Waalre'!$C$6:$BE$6,1,FALSE)),"",HLOOKUP(C288,'data Waalre'!$C$6:$BF$55,50,FALSE))</f>
        <v>20</v>
      </c>
      <c r="E288" s="91">
        <v>23</v>
      </c>
      <c r="F288" s="91">
        <v>12.7</v>
      </c>
      <c r="G288" s="91">
        <v>17.8</v>
      </c>
      <c r="H288" s="91">
        <v>10.3</v>
      </c>
      <c r="I288" s="47">
        <v>256</v>
      </c>
      <c r="J288" s="46">
        <v>2.8</v>
      </c>
      <c r="K288" s="46">
        <v>9.5</v>
      </c>
      <c r="L288" s="91">
        <v>0</v>
      </c>
      <c r="M288" s="48">
        <f t="shared" si="57"/>
        <v>1</v>
      </c>
      <c r="N288" s="48">
        <f t="shared" si="58"/>
        <v>1</v>
      </c>
      <c r="O288" s="48">
        <v>13</v>
      </c>
      <c r="P288" s="48">
        <v>0</v>
      </c>
      <c r="Q288" s="48">
        <v>100</v>
      </c>
      <c r="T288" s="92">
        <f t="shared" si="50"/>
        <v>-2.7168280335727899</v>
      </c>
      <c r="U288" s="92">
        <f t="shared" si="51"/>
        <v>-0.67738130767906979</v>
      </c>
      <c r="V288" s="90"/>
      <c r="W288" s="92">
        <f t="shared" si="52"/>
        <v>-0.97029572627599647</v>
      </c>
      <c r="X288" s="92">
        <f t="shared" si="53"/>
        <v>-0.24192189559966779</v>
      </c>
      <c r="AC288" s="20"/>
    </row>
    <row r="289" spans="1:29" x14ac:dyDescent="0.2">
      <c r="A289" s="163" t="s">
        <v>66</v>
      </c>
      <c r="B289" s="165">
        <v>28</v>
      </c>
      <c r="C289" s="42">
        <v>45485</v>
      </c>
      <c r="D289" s="90" t="str">
        <f>IF(ISNA(HLOOKUP(C289,'data Waalre'!$C$6:$BE$6,1,FALSE)),"",HLOOKUP(C289,'data Waalre'!$C$6:$BF$55,50,FALSE))</f>
        <v/>
      </c>
      <c r="E289" s="91">
        <v>16.7</v>
      </c>
      <c r="F289" s="91">
        <v>12.9</v>
      </c>
      <c r="G289" s="91">
        <v>14.4</v>
      </c>
      <c r="H289" s="91">
        <v>12.4</v>
      </c>
      <c r="I289" s="47">
        <v>328</v>
      </c>
      <c r="J289" s="46">
        <v>4</v>
      </c>
      <c r="K289" s="46">
        <v>0.4</v>
      </c>
      <c r="L289" s="91">
        <v>42.1</v>
      </c>
      <c r="M289" s="48" t="str">
        <f t="shared" si="57"/>
        <v/>
      </c>
      <c r="N289" s="48" t="str">
        <f t="shared" si="58"/>
        <v/>
      </c>
      <c r="O289" s="48">
        <v>13</v>
      </c>
      <c r="P289" s="48">
        <v>0</v>
      </c>
      <c r="Q289" s="48">
        <v>100</v>
      </c>
      <c r="R289" s="154">
        <f t="shared" ref="R289" si="64">AVERAGE(G283:G289)</f>
        <v>17.842857142857145</v>
      </c>
      <c r="T289" s="92">
        <f t="shared" si="50"/>
        <v>-2.1196770569328232</v>
      </c>
      <c r="U289" s="92">
        <f t="shared" si="51"/>
        <v>3.3921923846257016</v>
      </c>
      <c r="V289" s="90"/>
      <c r="W289" s="92">
        <f t="shared" si="52"/>
        <v>-0.52991926423320579</v>
      </c>
      <c r="X289" s="92">
        <f t="shared" si="53"/>
        <v>0.8480480961564254</v>
      </c>
      <c r="AC289" s="20"/>
    </row>
    <row r="290" spans="1:29" x14ac:dyDescent="0.2">
      <c r="A290" s="163" t="s">
        <v>67</v>
      </c>
      <c r="B290" s="165">
        <v>28</v>
      </c>
      <c r="C290" s="42">
        <v>45486</v>
      </c>
      <c r="D290" s="90" t="str">
        <f>IF(ISNA(HLOOKUP(C290,'data Waalre'!$C$6:$BE$6,1,FALSE)),"",HLOOKUP(C290,'data Waalre'!$C$6:$BF$55,50,FALSE))</f>
        <v/>
      </c>
      <c r="E290" s="91">
        <v>18.399999999999999</v>
      </c>
      <c r="F290" s="91">
        <v>9.5</v>
      </c>
      <c r="G290" s="91">
        <v>14.3</v>
      </c>
      <c r="H290" s="91">
        <v>6.9</v>
      </c>
      <c r="I290" s="47">
        <v>238</v>
      </c>
      <c r="J290" s="46">
        <v>4.5</v>
      </c>
      <c r="K290" s="46">
        <v>4.4000000000000004</v>
      </c>
      <c r="L290" s="91">
        <v>1.1000000000000001</v>
      </c>
      <c r="M290" s="48">
        <f t="shared" si="57"/>
        <v>1</v>
      </c>
      <c r="N290" s="48" t="str">
        <f t="shared" si="58"/>
        <v/>
      </c>
      <c r="O290" s="48">
        <v>13</v>
      </c>
      <c r="P290" s="48">
        <v>0</v>
      </c>
      <c r="Q290" s="48">
        <v>100</v>
      </c>
      <c r="R290" s="154"/>
      <c r="T290" s="92">
        <f t="shared" ref="T290:T353" si="65">J290*SIN(I290*PI()/180)</f>
        <v>-3.816216432703917</v>
      </c>
      <c r="U290" s="92">
        <f t="shared" ref="U290:U353" si="66">J290*COS(I290*PI()/180)</f>
        <v>-2.3846366890494224</v>
      </c>
      <c r="V290" s="90"/>
      <c r="W290" s="92">
        <f t="shared" ref="W290:W353" si="67">SIN(I290*PI()/180)</f>
        <v>-0.84804809615642596</v>
      </c>
      <c r="X290" s="92">
        <f t="shared" ref="X290:X353" si="68">COS(I290*PI()/180)</f>
        <v>-0.52991926423320501</v>
      </c>
      <c r="AC290" s="20"/>
    </row>
    <row r="291" spans="1:29" x14ac:dyDescent="0.2">
      <c r="A291" s="172" t="s">
        <v>68</v>
      </c>
      <c r="B291" s="172">
        <v>28</v>
      </c>
      <c r="C291" s="173">
        <v>45487</v>
      </c>
      <c r="D291" s="90">
        <f>IF(ISNA(HLOOKUP(C291,'data Waalre'!$C$6:$BE$6,1,FALSE)),"",HLOOKUP(C291,'data Waalre'!$C$6:$BF$55,50,FALSE))</f>
        <v>21</v>
      </c>
      <c r="E291" s="91">
        <v>22.7</v>
      </c>
      <c r="F291" s="91">
        <v>9.1</v>
      </c>
      <c r="G291" s="91">
        <v>16.600000000000001</v>
      </c>
      <c r="H291" s="91">
        <v>6.3</v>
      </c>
      <c r="I291" s="47">
        <v>234</v>
      </c>
      <c r="J291" s="46">
        <v>3</v>
      </c>
      <c r="K291" s="46">
        <v>8.8000000000000007</v>
      </c>
      <c r="L291" s="91">
        <v>0</v>
      </c>
      <c r="M291" s="48">
        <f t="shared" si="57"/>
        <v>1</v>
      </c>
      <c r="N291" s="48">
        <f t="shared" si="58"/>
        <v>1</v>
      </c>
      <c r="O291" s="48">
        <v>13</v>
      </c>
      <c r="P291" s="48">
        <v>0</v>
      </c>
      <c r="Q291" s="48">
        <v>100</v>
      </c>
      <c r="T291" s="92">
        <f t="shared" si="65"/>
        <v>-2.4270509831248419</v>
      </c>
      <c r="U291" s="92">
        <f t="shared" si="66"/>
        <v>-1.7633557568774196</v>
      </c>
      <c r="V291" s="90"/>
      <c r="W291" s="92">
        <f t="shared" si="67"/>
        <v>-0.80901699437494734</v>
      </c>
      <c r="X291" s="92">
        <f t="shared" si="68"/>
        <v>-0.58778525229247325</v>
      </c>
      <c r="AC291" s="20"/>
    </row>
    <row r="292" spans="1:29" x14ac:dyDescent="0.2">
      <c r="A292" s="172" t="s">
        <v>62</v>
      </c>
      <c r="B292" s="172">
        <v>29</v>
      </c>
      <c r="C292" s="173">
        <v>45488</v>
      </c>
      <c r="D292" s="90" t="str">
        <f>IF(ISNA(HLOOKUP(C292,'data Waalre'!$C$6:$BE$6,1,FALSE)),"",HLOOKUP(C292,'data Waalre'!$C$6:$BF$55,50,FALSE))</f>
        <v/>
      </c>
      <c r="E292" s="91">
        <v>26.1</v>
      </c>
      <c r="F292" s="91">
        <v>10.7</v>
      </c>
      <c r="G292" s="91">
        <v>19.899999999999999</v>
      </c>
      <c r="H292" s="91">
        <v>7.4</v>
      </c>
      <c r="I292" s="47">
        <v>124</v>
      </c>
      <c r="J292" s="46">
        <v>2</v>
      </c>
      <c r="K292" s="46">
        <v>8.1</v>
      </c>
      <c r="L292" s="91">
        <v>0.6</v>
      </c>
      <c r="M292" s="48">
        <f t="shared" si="57"/>
        <v>1</v>
      </c>
      <c r="N292" s="48" t="str">
        <f t="shared" si="58"/>
        <v/>
      </c>
      <c r="O292" s="48">
        <v>13</v>
      </c>
      <c r="P292" s="48">
        <v>0</v>
      </c>
      <c r="Q292" s="48">
        <v>100</v>
      </c>
      <c r="T292" s="92">
        <f t="shared" si="65"/>
        <v>1.6580751451100835</v>
      </c>
      <c r="U292" s="92">
        <f t="shared" si="66"/>
        <v>-1.1183858069414934</v>
      </c>
      <c r="V292" s="90"/>
      <c r="W292" s="92">
        <f t="shared" si="67"/>
        <v>0.82903757255504174</v>
      </c>
      <c r="X292" s="92">
        <f t="shared" si="68"/>
        <v>-0.55919290347074668</v>
      </c>
      <c r="AC292" s="20"/>
    </row>
    <row r="293" spans="1:29" x14ac:dyDescent="0.2">
      <c r="A293" s="163" t="s">
        <v>63</v>
      </c>
      <c r="B293" s="165">
        <v>29</v>
      </c>
      <c r="C293" s="42">
        <v>45489</v>
      </c>
      <c r="D293" s="90" t="str">
        <f>IF(ISNA(HLOOKUP(C293,'data Waalre'!$C$6:$BE$6,1,FALSE)),"",HLOOKUP(C293,'data Waalre'!$C$6:$BF$55,50,FALSE))</f>
        <v/>
      </c>
      <c r="E293" s="91">
        <v>22.4</v>
      </c>
      <c r="F293" s="91">
        <v>15.5</v>
      </c>
      <c r="G293" s="91">
        <v>18.399999999999999</v>
      </c>
      <c r="H293" s="91">
        <v>15.7</v>
      </c>
      <c r="I293" s="47">
        <v>214</v>
      </c>
      <c r="J293" s="46">
        <v>5.9</v>
      </c>
      <c r="K293" s="46">
        <v>8.5</v>
      </c>
      <c r="L293" s="91">
        <v>6.1</v>
      </c>
      <c r="M293" s="48" t="str">
        <f t="shared" si="57"/>
        <v/>
      </c>
      <c r="N293" s="48" t="str">
        <f t="shared" si="58"/>
        <v/>
      </c>
      <c r="O293" s="48">
        <v>13</v>
      </c>
      <c r="P293" s="48">
        <v>0</v>
      </c>
      <c r="Q293" s="48">
        <v>100</v>
      </c>
      <c r="T293" s="92">
        <f t="shared" si="65"/>
        <v>-3.2992381304774057</v>
      </c>
      <c r="U293" s="92">
        <f t="shared" si="66"/>
        <v>-4.891321678074747</v>
      </c>
      <c r="V293" s="90"/>
      <c r="W293" s="92">
        <f t="shared" si="67"/>
        <v>-0.55919290347074668</v>
      </c>
      <c r="X293" s="92">
        <f t="shared" si="68"/>
        <v>-0.82903757255504185</v>
      </c>
      <c r="Z293">
        <v>29</v>
      </c>
      <c r="AA293">
        <f>SUM(M292:M298)</f>
        <v>5</v>
      </c>
      <c r="AC293" s="20"/>
    </row>
    <row r="294" spans="1:29" x14ac:dyDescent="0.2">
      <c r="A294" s="172" t="s">
        <v>64</v>
      </c>
      <c r="B294" s="172">
        <v>29</v>
      </c>
      <c r="C294" s="173">
        <v>45490</v>
      </c>
      <c r="D294" s="90">
        <f>IF(ISNA(HLOOKUP(C294,'data Waalre'!$C$6:$BE$6,1,FALSE)),"",HLOOKUP(C294,'data Waalre'!$C$6:$BF$55,50,FALSE))</f>
        <v>25</v>
      </c>
      <c r="E294" s="91">
        <v>24.8</v>
      </c>
      <c r="F294" s="91">
        <v>13.6</v>
      </c>
      <c r="G294" s="91">
        <v>19</v>
      </c>
      <c r="H294" s="91">
        <v>11.5</v>
      </c>
      <c r="I294" s="47">
        <v>264</v>
      </c>
      <c r="J294" s="46">
        <v>2.9</v>
      </c>
      <c r="K294" s="46">
        <v>8</v>
      </c>
      <c r="L294" s="91">
        <v>0</v>
      </c>
      <c r="M294" s="48">
        <f t="shared" si="57"/>
        <v>1</v>
      </c>
      <c r="N294" s="48">
        <f t="shared" si="58"/>
        <v>1</v>
      </c>
      <c r="O294" s="48">
        <v>13</v>
      </c>
      <c r="P294" s="48">
        <v>0</v>
      </c>
      <c r="Q294" s="48">
        <v>100</v>
      </c>
      <c r="T294" s="92">
        <f t="shared" si="65"/>
        <v>-2.8841134965679927</v>
      </c>
      <c r="U294" s="92">
        <f t="shared" si="66"/>
        <v>-0.30313254347619473</v>
      </c>
      <c r="V294" s="90"/>
      <c r="W294" s="92">
        <f t="shared" si="67"/>
        <v>-0.9945218953682734</v>
      </c>
      <c r="X294" s="92">
        <f t="shared" si="68"/>
        <v>-0.10452846326765336</v>
      </c>
      <c r="AC294" s="20"/>
    </row>
    <row r="295" spans="1:29" x14ac:dyDescent="0.2">
      <c r="A295" s="163" t="s">
        <v>65</v>
      </c>
      <c r="B295" s="165">
        <v>29</v>
      </c>
      <c r="C295" s="42">
        <v>45491</v>
      </c>
      <c r="D295" s="90" t="str">
        <f>IF(ISNA(HLOOKUP(C295,'data Waalre'!$C$6:$BE$6,1,FALSE)),"",HLOOKUP(C295,'data Waalre'!$C$6:$BF$55,50,FALSE))</f>
        <v/>
      </c>
      <c r="E295" s="91">
        <v>28.8</v>
      </c>
      <c r="F295" s="91">
        <v>12.4</v>
      </c>
      <c r="G295" s="91">
        <v>21.8</v>
      </c>
      <c r="H295" s="91">
        <v>10.5</v>
      </c>
      <c r="I295" s="47">
        <v>81</v>
      </c>
      <c r="J295" s="46">
        <v>1.4</v>
      </c>
      <c r="K295" s="46">
        <v>10.6</v>
      </c>
      <c r="L295" s="91">
        <v>0</v>
      </c>
      <c r="M295" s="48">
        <f t="shared" si="57"/>
        <v>1</v>
      </c>
      <c r="N295" s="48" t="str">
        <f t="shared" si="58"/>
        <v/>
      </c>
      <c r="O295" s="48">
        <v>13</v>
      </c>
      <c r="P295" s="48">
        <v>0</v>
      </c>
      <c r="Q295" s="48">
        <v>100</v>
      </c>
      <c r="T295" s="92">
        <f t="shared" si="65"/>
        <v>1.3827636768331928</v>
      </c>
      <c r="U295" s="92">
        <f t="shared" si="66"/>
        <v>0.21900825105632327</v>
      </c>
      <c r="V295" s="90"/>
      <c r="W295" s="92">
        <f t="shared" si="67"/>
        <v>0.98768834059513777</v>
      </c>
      <c r="X295" s="92">
        <f t="shared" si="68"/>
        <v>0.15643446504023092</v>
      </c>
      <c r="AC295" s="20"/>
    </row>
    <row r="296" spans="1:29" x14ac:dyDescent="0.2">
      <c r="A296" s="172" t="s">
        <v>66</v>
      </c>
      <c r="B296" s="172">
        <v>29</v>
      </c>
      <c r="C296" s="173">
        <v>45492</v>
      </c>
      <c r="D296" s="90">
        <f>IF(ISNA(HLOOKUP(C296,'data Waalre'!$C$6:$BE$6,1,FALSE)),"",HLOOKUP(C296,'data Waalre'!$C$6:$BF$55,50,FALSE))</f>
        <v>27</v>
      </c>
      <c r="E296" s="91">
        <v>30.6</v>
      </c>
      <c r="F296" s="91">
        <v>17.600000000000001</v>
      </c>
      <c r="G296" s="91">
        <v>24.4</v>
      </c>
      <c r="H296" s="91">
        <v>15.9</v>
      </c>
      <c r="I296" s="47">
        <v>126</v>
      </c>
      <c r="J296" s="46">
        <v>2.1</v>
      </c>
      <c r="K296" s="46">
        <v>8</v>
      </c>
      <c r="L296" s="91">
        <v>0</v>
      </c>
      <c r="M296" s="48">
        <f t="shared" si="57"/>
        <v>1</v>
      </c>
      <c r="N296" s="48">
        <f t="shared" si="58"/>
        <v>1</v>
      </c>
      <c r="O296" s="48">
        <v>13</v>
      </c>
      <c r="P296" s="48">
        <v>0</v>
      </c>
      <c r="Q296" s="48">
        <v>100</v>
      </c>
      <c r="R296" s="154">
        <f t="shared" ref="R296" si="69">AVERAGE(G290:G296)</f>
        <v>19.199999999999996</v>
      </c>
      <c r="T296" s="92">
        <f t="shared" si="65"/>
        <v>1.6989356881873898</v>
      </c>
      <c r="U296" s="92">
        <f t="shared" si="66"/>
        <v>-1.2343490298141935</v>
      </c>
      <c r="V296" s="90"/>
      <c r="W296" s="92">
        <f t="shared" si="67"/>
        <v>0.80901699437494745</v>
      </c>
      <c r="X296" s="92">
        <f t="shared" si="68"/>
        <v>-0.58778525229247303</v>
      </c>
      <c r="AC296" s="20"/>
    </row>
    <row r="297" spans="1:29" x14ac:dyDescent="0.2">
      <c r="A297" s="163" t="s">
        <v>67</v>
      </c>
      <c r="B297" s="165">
        <v>29</v>
      </c>
      <c r="C297" s="42">
        <v>45493</v>
      </c>
      <c r="D297" s="90" t="str">
        <f>IF(ISNA(HLOOKUP(C297,'data Waalre'!$C$6:$BE$6,1,FALSE)),"",HLOOKUP(C297,'data Waalre'!$C$6:$BF$55,50,FALSE))</f>
        <v/>
      </c>
      <c r="E297" s="91">
        <v>31.8</v>
      </c>
      <c r="F297" s="91">
        <v>16</v>
      </c>
      <c r="G297" s="91">
        <v>23.5</v>
      </c>
      <c r="H297" s="91">
        <v>13.2</v>
      </c>
      <c r="I297" s="47">
        <v>162</v>
      </c>
      <c r="J297" s="46">
        <v>1.8</v>
      </c>
      <c r="K297" s="46">
        <v>10.3</v>
      </c>
      <c r="L297" s="91">
        <v>7.1</v>
      </c>
      <c r="M297" s="48">
        <f t="shared" si="57"/>
        <v>1</v>
      </c>
      <c r="N297" s="48" t="str">
        <f t="shared" si="58"/>
        <v/>
      </c>
      <c r="O297" s="48">
        <v>13</v>
      </c>
      <c r="P297" s="48">
        <v>0</v>
      </c>
      <c r="Q297" s="48">
        <v>100</v>
      </c>
      <c r="R297" s="154"/>
      <c r="T297" s="92">
        <f t="shared" si="65"/>
        <v>0.55623058987490548</v>
      </c>
      <c r="U297" s="92">
        <f t="shared" si="66"/>
        <v>-1.7119017293312764</v>
      </c>
      <c r="V297" s="90"/>
      <c r="W297" s="92">
        <f t="shared" si="67"/>
        <v>0.30901699437494751</v>
      </c>
      <c r="X297" s="92">
        <f t="shared" si="68"/>
        <v>-0.95105651629515353</v>
      </c>
      <c r="AC297" s="20"/>
    </row>
    <row r="298" spans="1:29" x14ac:dyDescent="0.2">
      <c r="A298" s="163" t="s">
        <v>68</v>
      </c>
      <c r="B298" s="165">
        <v>29</v>
      </c>
      <c r="C298" s="42">
        <v>45494</v>
      </c>
      <c r="D298" s="90" t="str">
        <f>IF(ISNA(HLOOKUP(C298,'data Waalre'!$C$6:$BE$6,1,FALSE)),"",HLOOKUP(C298,'data Waalre'!$C$6:$BF$55,50,FALSE))</f>
        <v/>
      </c>
      <c r="E298" s="91">
        <v>23.3</v>
      </c>
      <c r="F298" s="91">
        <v>16.7</v>
      </c>
      <c r="G298" s="91">
        <v>20.399999999999999</v>
      </c>
      <c r="H298" s="91">
        <v>15.8</v>
      </c>
      <c r="I298" s="47">
        <v>252</v>
      </c>
      <c r="J298" s="46">
        <v>2.9</v>
      </c>
      <c r="K298" s="46">
        <v>2.5</v>
      </c>
      <c r="L298" s="91">
        <v>24.5</v>
      </c>
      <c r="M298" s="48" t="str">
        <f t="shared" si="57"/>
        <v/>
      </c>
      <c r="N298" s="48" t="str">
        <f t="shared" si="58"/>
        <v/>
      </c>
      <c r="O298" s="48">
        <v>13</v>
      </c>
      <c r="P298" s="48">
        <v>0</v>
      </c>
      <c r="Q298" s="48">
        <v>100</v>
      </c>
      <c r="T298" s="92">
        <f t="shared" si="65"/>
        <v>-2.758063897255945</v>
      </c>
      <c r="U298" s="92">
        <f t="shared" si="66"/>
        <v>-0.89614928368734792</v>
      </c>
      <c r="V298" s="90"/>
      <c r="W298" s="92">
        <f t="shared" si="67"/>
        <v>-0.95105651629515353</v>
      </c>
      <c r="X298" s="92">
        <f t="shared" si="68"/>
        <v>-0.30901699437494756</v>
      </c>
      <c r="AC298" s="20"/>
    </row>
    <row r="299" spans="1:29" x14ac:dyDescent="0.2">
      <c r="A299" s="163" t="s">
        <v>62</v>
      </c>
      <c r="B299" s="163">
        <v>30</v>
      </c>
      <c r="C299" s="42">
        <v>45495</v>
      </c>
      <c r="D299" s="90" t="str">
        <f>IF(ISNA(HLOOKUP(C299,'data Waalre'!$C$6:$BE$6,1,FALSE)),"",HLOOKUP(C299,'data Waalre'!$C$6:$BF$55,50,FALSE))</f>
        <v/>
      </c>
      <c r="E299" s="91">
        <v>24.6</v>
      </c>
      <c r="F299" s="91">
        <v>14.6</v>
      </c>
      <c r="G299" s="91">
        <v>20.100000000000001</v>
      </c>
      <c r="H299" s="91">
        <v>14.2</v>
      </c>
      <c r="I299" s="47">
        <v>222</v>
      </c>
      <c r="J299" s="46">
        <v>3.3</v>
      </c>
      <c r="K299" s="46">
        <v>6.2</v>
      </c>
      <c r="L299" s="91">
        <v>0.1</v>
      </c>
      <c r="M299" s="48">
        <f t="shared" si="57"/>
        <v>1</v>
      </c>
      <c r="N299" s="48" t="str">
        <f t="shared" si="58"/>
        <v/>
      </c>
      <c r="O299" s="48">
        <v>13</v>
      </c>
      <c r="P299" s="48">
        <v>0</v>
      </c>
      <c r="Q299" s="48">
        <v>100</v>
      </c>
      <c r="T299" s="92">
        <f t="shared" si="65"/>
        <v>-2.2081310009842321</v>
      </c>
      <c r="U299" s="92">
        <f t="shared" si="66"/>
        <v>-2.4523779240754009</v>
      </c>
      <c r="V299" s="90"/>
      <c r="W299" s="92">
        <f t="shared" si="67"/>
        <v>-0.66913060635885824</v>
      </c>
      <c r="X299" s="92">
        <f t="shared" si="68"/>
        <v>-0.74314482547739424</v>
      </c>
      <c r="AC299" s="20"/>
    </row>
    <row r="300" spans="1:29" x14ac:dyDescent="0.2">
      <c r="A300" s="163" t="s">
        <v>63</v>
      </c>
      <c r="B300" s="165">
        <v>30</v>
      </c>
      <c r="C300" s="42">
        <v>45496</v>
      </c>
      <c r="D300" s="90" t="str">
        <f>IF(ISNA(HLOOKUP(C300,'data Waalre'!$C$6:$BE$6,1,FALSE)),"",HLOOKUP(C300,'data Waalre'!$C$6:$BF$55,50,FALSE))</f>
        <v/>
      </c>
      <c r="E300" s="91">
        <v>24.7</v>
      </c>
      <c r="F300" s="91">
        <v>15.7</v>
      </c>
      <c r="G300" s="91">
        <v>19.2</v>
      </c>
      <c r="H300" s="91">
        <v>14.9</v>
      </c>
      <c r="I300" s="47">
        <v>240</v>
      </c>
      <c r="J300" s="46">
        <v>4</v>
      </c>
      <c r="K300" s="46">
        <v>6.4</v>
      </c>
      <c r="L300" s="91">
        <v>9.6999999999999993</v>
      </c>
      <c r="M300" s="48" t="str">
        <f t="shared" si="57"/>
        <v/>
      </c>
      <c r="N300" s="48" t="str">
        <f t="shared" si="58"/>
        <v/>
      </c>
      <c r="O300" s="48">
        <v>13</v>
      </c>
      <c r="P300" s="48">
        <v>0</v>
      </c>
      <c r="Q300" s="48">
        <v>100</v>
      </c>
      <c r="T300" s="92">
        <f t="shared" si="65"/>
        <v>-3.4641016151377535</v>
      </c>
      <c r="U300" s="92">
        <f t="shared" si="66"/>
        <v>-2.0000000000000018</v>
      </c>
      <c r="V300" s="90"/>
      <c r="W300" s="92">
        <f t="shared" si="67"/>
        <v>-0.86602540378443837</v>
      </c>
      <c r="X300" s="92">
        <f t="shared" si="68"/>
        <v>-0.50000000000000044</v>
      </c>
      <c r="Z300">
        <v>30</v>
      </c>
      <c r="AA300">
        <f>SUM(M299:M305)</f>
        <v>3</v>
      </c>
      <c r="AC300" s="20"/>
    </row>
    <row r="301" spans="1:29" x14ac:dyDescent="0.2">
      <c r="A301" s="172" t="s">
        <v>64</v>
      </c>
      <c r="B301" s="172">
        <v>30</v>
      </c>
      <c r="C301" s="173">
        <v>45497</v>
      </c>
      <c r="D301" s="90">
        <f>IF(ISNA(HLOOKUP(C301,'data Waalre'!$C$6:$BE$6,1,FALSE)),"",HLOOKUP(C301,'data Waalre'!$C$6:$BF$55,50,FALSE))</f>
        <v>23</v>
      </c>
      <c r="E301" s="91">
        <v>23</v>
      </c>
      <c r="F301" s="91">
        <v>12.2</v>
      </c>
      <c r="G301" s="91">
        <v>17.8</v>
      </c>
      <c r="H301" s="91">
        <v>8.1999999999999993</v>
      </c>
      <c r="I301" s="47">
        <v>308</v>
      </c>
      <c r="J301" s="46">
        <v>2.1</v>
      </c>
      <c r="K301" s="46">
        <v>7.9</v>
      </c>
      <c r="L301" s="91">
        <v>0</v>
      </c>
      <c r="M301" s="48">
        <f t="shared" si="57"/>
        <v>1</v>
      </c>
      <c r="N301" s="48">
        <f t="shared" si="58"/>
        <v>1</v>
      </c>
      <c r="O301" s="48">
        <v>13</v>
      </c>
      <c r="P301" s="48">
        <v>0</v>
      </c>
      <c r="Q301" s="48">
        <v>100</v>
      </c>
      <c r="T301" s="92">
        <f t="shared" si="65"/>
        <v>-1.6548225825741159</v>
      </c>
      <c r="U301" s="92">
        <f t="shared" si="66"/>
        <v>1.292889098183883</v>
      </c>
      <c r="V301" s="90"/>
      <c r="W301" s="92">
        <f t="shared" si="67"/>
        <v>-0.78801075360672179</v>
      </c>
      <c r="X301" s="92">
        <f t="shared" si="68"/>
        <v>0.61566147532565851</v>
      </c>
      <c r="AC301" s="20"/>
    </row>
    <row r="302" spans="1:29" x14ac:dyDescent="0.2">
      <c r="A302" s="163" t="s">
        <v>65</v>
      </c>
      <c r="B302" s="165">
        <v>30</v>
      </c>
      <c r="C302" s="42">
        <v>45498</v>
      </c>
      <c r="D302" s="90" t="str">
        <f>IF(ISNA(HLOOKUP(C302,'data Waalre'!$C$6:$BE$6,1,FALSE)),"",HLOOKUP(C302,'data Waalre'!$C$6:$BF$55,50,FALSE))</f>
        <v/>
      </c>
      <c r="E302" s="105">
        <v>25.5</v>
      </c>
      <c r="F302" s="91">
        <v>12.6</v>
      </c>
      <c r="G302" s="91">
        <v>19.899999999999999</v>
      </c>
      <c r="H302" s="91">
        <v>9.6</v>
      </c>
      <c r="I302" s="47">
        <v>186</v>
      </c>
      <c r="J302" s="46">
        <v>2.4</v>
      </c>
      <c r="K302" s="46">
        <v>1.6</v>
      </c>
      <c r="L302" s="91">
        <v>0.2</v>
      </c>
      <c r="M302" s="48" t="str">
        <f t="shared" si="57"/>
        <v/>
      </c>
      <c r="N302" s="48" t="str">
        <f t="shared" si="58"/>
        <v/>
      </c>
      <c r="O302" s="48">
        <v>13</v>
      </c>
      <c r="P302" s="48">
        <v>0</v>
      </c>
      <c r="Q302" s="48">
        <v>100</v>
      </c>
      <c r="T302" s="92">
        <f t="shared" si="65"/>
        <v>-0.2508683118423673</v>
      </c>
      <c r="U302" s="92">
        <f t="shared" si="66"/>
        <v>-2.3868525488838559</v>
      </c>
      <c r="V302" s="90"/>
      <c r="W302" s="92">
        <f t="shared" si="67"/>
        <v>-0.10452846326765305</v>
      </c>
      <c r="X302" s="92">
        <f t="shared" si="68"/>
        <v>-0.9945218953682734</v>
      </c>
      <c r="AC302" s="20"/>
    </row>
    <row r="303" spans="1:29" x14ac:dyDescent="0.2">
      <c r="A303" s="163" t="s">
        <v>66</v>
      </c>
      <c r="B303" s="165">
        <v>30</v>
      </c>
      <c r="C303" s="42">
        <v>45499</v>
      </c>
      <c r="D303" s="90" t="str">
        <f>IF(ISNA(HLOOKUP(C303,'data Waalre'!$C$6:$BE$6,1,FALSE)),"",HLOOKUP(C303,'data Waalre'!$C$6:$BF$55,50,FALSE))</f>
        <v/>
      </c>
      <c r="E303" s="91">
        <v>24.4</v>
      </c>
      <c r="F303" s="91">
        <v>15.9</v>
      </c>
      <c r="G303" s="91">
        <v>19.8</v>
      </c>
      <c r="H303" s="91">
        <v>14.3</v>
      </c>
      <c r="I303" s="47">
        <v>250</v>
      </c>
      <c r="J303" s="46">
        <v>3</v>
      </c>
      <c r="K303" s="46">
        <v>3.1</v>
      </c>
      <c r="L303" s="91">
        <v>0.7</v>
      </c>
      <c r="M303" s="48" t="str">
        <f t="shared" si="57"/>
        <v/>
      </c>
      <c r="N303" s="48" t="str">
        <f t="shared" si="58"/>
        <v/>
      </c>
      <c r="O303" s="48">
        <v>13</v>
      </c>
      <c r="P303" s="48">
        <v>0</v>
      </c>
      <c r="Q303" s="48">
        <v>100</v>
      </c>
      <c r="R303" s="154">
        <f t="shared" ref="R303" si="70">AVERAGE(G297:G303)</f>
        <v>20.100000000000001</v>
      </c>
      <c r="T303" s="92">
        <f t="shared" si="65"/>
        <v>-2.8190778623577248</v>
      </c>
      <c r="U303" s="92">
        <f t="shared" si="66"/>
        <v>-1.0260604299770082</v>
      </c>
      <c r="V303" s="90"/>
      <c r="W303" s="92">
        <f t="shared" si="67"/>
        <v>-0.93969262078590821</v>
      </c>
      <c r="X303" s="92">
        <f t="shared" si="68"/>
        <v>-0.34202014332566938</v>
      </c>
      <c r="AC303" s="20"/>
    </row>
    <row r="304" spans="1:29" x14ac:dyDescent="0.2">
      <c r="A304" s="163" t="s">
        <v>67</v>
      </c>
      <c r="B304" s="165">
        <v>30</v>
      </c>
      <c r="C304" s="42">
        <v>45500</v>
      </c>
      <c r="D304" s="90" t="str">
        <f>IF(ISNA(HLOOKUP(C304,'data Waalre'!$C$6:$BE$6,1,FALSE)),"",HLOOKUP(C304,'data Waalre'!$C$6:$BF$55,50,FALSE))</f>
        <v/>
      </c>
      <c r="E304" s="91">
        <v>22.7</v>
      </c>
      <c r="F304" s="91">
        <v>14.6</v>
      </c>
      <c r="G304" s="91">
        <v>18.8</v>
      </c>
      <c r="H304" s="91">
        <v>12.3</v>
      </c>
      <c r="I304" s="47">
        <v>242</v>
      </c>
      <c r="J304" s="46">
        <v>1.8</v>
      </c>
      <c r="K304" s="46">
        <v>1.8</v>
      </c>
      <c r="L304" s="91">
        <v>0</v>
      </c>
      <c r="M304" s="48" t="str">
        <f t="shared" si="57"/>
        <v/>
      </c>
      <c r="N304" s="48" t="str">
        <f t="shared" si="58"/>
        <v/>
      </c>
      <c r="O304" s="48">
        <v>13</v>
      </c>
      <c r="P304" s="48">
        <v>0</v>
      </c>
      <c r="Q304" s="48">
        <v>100</v>
      </c>
      <c r="R304" s="154"/>
      <c r="T304" s="92">
        <f t="shared" si="65"/>
        <v>-1.5893056671460686</v>
      </c>
      <c r="U304" s="92">
        <f t="shared" si="66"/>
        <v>-0.84504881301460333</v>
      </c>
      <c r="V304" s="90"/>
      <c r="W304" s="92">
        <f t="shared" si="67"/>
        <v>-0.88294759285892699</v>
      </c>
      <c r="X304" s="92">
        <f t="shared" si="68"/>
        <v>-0.46947156278589075</v>
      </c>
      <c r="AC304" s="20"/>
    </row>
    <row r="305" spans="1:29" x14ac:dyDescent="0.2">
      <c r="A305" s="172" t="s">
        <v>68</v>
      </c>
      <c r="B305" s="172">
        <v>30</v>
      </c>
      <c r="C305" s="173">
        <v>45501</v>
      </c>
      <c r="D305" s="90">
        <f>IF(ISNA(HLOOKUP(C305,'data Waalre'!$C$6:$BE$6,1,FALSE)),"",HLOOKUP(C305,'data Waalre'!$C$6:$BF$55,50,FALSE))</f>
        <v>25</v>
      </c>
      <c r="E305" s="91">
        <v>24.9</v>
      </c>
      <c r="F305" s="91">
        <v>13.1</v>
      </c>
      <c r="G305" s="91">
        <v>19</v>
      </c>
      <c r="H305" s="91">
        <v>9.3000000000000007</v>
      </c>
      <c r="I305" s="47">
        <v>312</v>
      </c>
      <c r="J305" s="46">
        <v>2.2999999999999998</v>
      </c>
      <c r="K305" s="46">
        <v>12.8</v>
      </c>
      <c r="L305" s="91">
        <v>0</v>
      </c>
      <c r="M305" s="48">
        <f t="shared" si="57"/>
        <v>1</v>
      </c>
      <c r="N305" s="48">
        <f t="shared" si="58"/>
        <v>1</v>
      </c>
      <c r="O305" s="48">
        <v>13</v>
      </c>
      <c r="P305" s="48">
        <v>0</v>
      </c>
      <c r="Q305" s="48">
        <v>100</v>
      </c>
      <c r="T305" s="92">
        <f t="shared" si="65"/>
        <v>-1.7092330985980073</v>
      </c>
      <c r="U305" s="92">
        <f t="shared" si="66"/>
        <v>1.5390003946253727</v>
      </c>
      <c r="V305" s="90"/>
      <c r="W305" s="92">
        <f t="shared" si="67"/>
        <v>-0.74314482547739458</v>
      </c>
      <c r="X305" s="92">
        <f t="shared" si="68"/>
        <v>0.66913060635885779</v>
      </c>
      <c r="AC305" s="20"/>
    </row>
    <row r="306" spans="1:29" x14ac:dyDescent="0.2">
      <c r="A306" s="172" t="s">
        <v>62</v>
      </c>
      <c r="B306" s="172">
        <v>31</v>
      </c>
      <c r="C306" s="173">
        <v>45502</v>
      </c>
      <c r="D306" s="90">
        <f>IF(ISNA(HLOOKUP(C306,'data Waalre'!$C$6:$BE$6,1,FALSE)),"",HLOOKUP(C306,'data Waalre'!$C$6:$BF$55,50,FALSE))</f>
        <v>24</v>
      </c>
      <c r="E306" s="91">
        <v>27.4</v>
      </c>
      <c r="F306" s="91">
        <v>13.1</v>
      </c>
      <c r="G306" s="91">
        <v>21.6</v>
      </c>
      <c r="H306" s="91">
        <v>8.3000000000000007</v>
      </c>
      <c r="I306" s="47">
        <v>92</v>
      </c>
      <c r="J306" s="46">
        <v>2.5</v>
      </c>
      <c r="K306" s="46">
        <v>14.1</v>
      </c>
      <c r="L306" s="91">
        <v>0</v>
      </c>
      <c r="M306" s="48">
        <f t="shared" si="57"/>
        <v>1</v>
      </c>
      <c r="N306" s="48">
        <f t="shared" si="58"/>
        <v>1</v>
      </c>
      <c r="O306" s="48">
        <v>13</v>
      </c>
      <c r="P306" s="48">
        <v>0</v>
      </c>
      <c r="Q306" s="48">
        <v>100</v>
      </c>
      <c r="T306" s="92">
        <f t="shared" si="65"/>
        <v>2.4984770675477392</v>
      </c>
      <c r="U306" s="92">
        <f t="shared" si="66"/>
        <v>-8.724874175625183E-2</v>
      </c>
      <c r="V306" s="90"/>
      <c r="W306" s="92">
        <f t="shared" si="67"/>
        <v>0.99939082701909576</v>
      </c>
      <c r="X306" s="92">
        <f t="shared" si="68"/>
        <v>-3.4899496702500733E-2</v>
      </c>
      <c r="AC306" s="20"/>
    </row>
    <row r="307" spans="1:29" x14ac:dyDescent="0.2">
      <c r="A307" s="163" t="s">
        <v>63</v>
      </c>
      <c r="B307" s="165">
        <v>31</v>
      </c>
      <c r="C307" s="42">
        <v>45503</v>
      </c>
      <c r="D307" s="90" t="str">
        <f>IF(ISNA(HLOOKUP(C307,'data Waalre'!$C$6:$BE$6,1,FALSE)),"",HLOOKUP(C307,'data Waalre'!$C$6:$BF$55,50,FALSE))</f>
        <v/>
      </c>
      <c r="E307" s="91">
        <v>31.1</v>
      </c>
      <c r="F307" s="91">
        <v>16.600000000000001</v>
      </c>
      <c r="G307" s="91">
        <v>24.4</v>
      </c>
      <c r="H307" s="91">
        <v>13.3</v>
      </c>
      <c r="I307" s="47">
        <v>2</v>
      </c>
      <c r="J307" s="46">
        <v>1.5</v>
      </c>
      <c r="K307" s="46">
        <v>14</v>
      </c>
      <c r="L307" s="91">
        <v>0</v>
      </c>
      <c r="M307" s="48">
        <f t="shared" si="57"/>
        <v>1</v>
      </c>
      <c r="N307" s="48" t="str">
        <f t="shared" si="58"/>
        <v/>
      </c>
      <c r="O307" s="48">
        <v>13</v>
      </c>
      <c r="P307" s="48">
        <v>0</v>
      </c>
      <c r="Q307" s="48">
        <v>100</v>
      </c>
      <c r="T307" s="92">
        <f t="shared" si="65"/>
        <v>5.234924505375145E-2</v>
      </c>
      <c r="U307" s="92">
        <f t="shared" si="66"/>
        <v>1.4990862405286436</v>
      </c>
      <c r="V307" s="90"/>
      <c r="W307" s="92">
        <f t="shared" si="67"/>
        <v>3.4899496702500969E-2</v>
      </c>
      <c r="X307" s="92">
        <f t="shared" si="68"/>
        <v>0.99939082701909576</v>
      </c>
      <c r="Z307">
        <v>31</v>
      </c>
      <c r="AA307">
        <f>SUM(M306:M312)</f>
        <v>3</v>
      </c>
      <c r="AC307" s="20"/>
    </row>
    <row r="308" spans="1:29" x14ac:dyDescent="0.2">
      <c r="A308" s="163" t="s">
        <v>64</v>
      </c>
      <c r="B308" s="165">
        <v>31</v>
      </c>
      <c r="C308" s="42">
        <v>45504</v>
      </c>
      <c r="D308" s="90" t="str">
        <f>IF(ISNA(HLOOKUP(C308,'data Waalre'!$C$6:$BE$6,1,FALSE)),"",HLOOKUP(C308,'data Waalre'!$C$6:$BF$55,50,FALSE))</f>
        <v/>
      </c>
      <c r="E308" s="91">
        <v>25.9</v>
      </c>
      <c r="F308" s="91">
        <v>17.2</v>
      </c>
      <c r="G308" s="91">
        <v>21.7</v>
      </c>
      <c r="H308" s="91">
        <v>14.9</v>
      </c>
      <c r="I308" s="47">
        <v>42</v>
      </c>
      <c r="J308" s="46">
        <v>1.9</v>
      </c>
      <c r="K308" s="46">
        <v>3.3</v>
      </c>
      <c r="L308" s="91">
        <v>0.4</v>
      </c>
      <c r="M308" s="48" t="str">
        <f t="shared" si="57"/>
        <v/>
      </c>
      <c r="N308" s="48" t="str">
        <f t="shared" si="58"/>
        <v/>
      </c>
      <c r="O308" s="48">
        <v>13</v>
      </c>
      <c r="P308" s="48">
        <v>0</v>
      </c>
      <c r="Q308" s="48">
        <v>100</v>
      </c>
      <c r="T308" s="92">
        <f t="shared" si="65"/>
        <v>1.2713481520818306</v>
      </c>
      <c r="U308" s="92">
        <f t="shared" si="66"/>
        <v>1.411975168407049</v>
      </c>
      <c r="V308" s="90"/>
      <c r="W308" s="92">
        <f t="shared" si="67"/>
        <v>0.66913060635885824</v>
      </c>
      <c r="X308" s="92">
        <f t="shared" si="68"/>
        <v>0.74314482547739424</v>
      </c>
      <c r="AC308" s="20"/>
    </row>
    <row r="309" spans="1:29" x14ac:dyDescent="0.2">
      <c r="A309" s="163" t="s">
        <v>65</v>
      </c>
      <c r="B309" s="165">
        <v>31</v>
      </c>
      <c r="C309" s="42">
        <v>45505</v>
      </c>
      <c r="D309" s="90" t="str">
        <f>IF(ISNA(HLOOKUP(C309,'data Waalre'!$C$6:$BE$6,1,FALSE)),"",HLOOKUP(C309,'data Waalre'!$C$6:$BF$55,50,FALSE))</f>
        <v/>
      </c>
      <c r="E309" s="91">
        <v>22.7</v>
      </c>
      <c r="F309" s="91">
        <v>17.2</v>
      </c>
      <c r="G309" s="91">
        <v>19.600000000000001</v>
      </c>
      <c r="H309" s="91">
        <v>14.8</v>
      </c>
      <c r="I309" s="47">
        <v>28</v>
      </c>
      <c r="J309" s="46">
        <v>1.9</v>
      </c>
      <c r="K309" s="46">
        <v>1.2</v>
      </c>
      <c r="L309" s="91">
        <v>4</v>
      </c>
      <c r="M309" s="48" t="str">
        <f t="shared" si="57"/>
        <v/>
      </c>
      <c r="N309" s="48" t="str">
        <f t="shared" si="58"/>
        <v/>
      </c>
      <c r="O309" s="48">
        <v>13</v>
      </c>
      <c r="P309" s="48">
        <v>0</v>
      </c>
      <c r="Q309" s="48">
        <v>100</v>
      </c>
      <c r="T309" s="92">
        <f t="shared" si="65"/>
        <v>0.89199596929319247</v>
      </c>
      <c r="U309" s="92">
        <f t="shared" si="66"/>
        <v>1.6776004264319613</v>
      </c>
      <c r="V309" s="90"/>
      <c r="W309" s="92">
        <f t="shared" si="67"/>
        <v>0.46947156278589081</v>
      </c>
      <c r="X309" s="92">
        <f t="shared" si="68"/>
        <v>0.88294759285892699</v>
      </c>
      <c r="AC309" s="20"/>
    </row>
    <row r="310" spans="1:29" x14ac:dyDescent="0.2">
      <c r="A310" s="172" t="s">
        <v>66</v>
      </c>
      <c r="B310" s="172">
        <v>31</v>
      </c>
      <c r="C310" s="173">
        <v>45506</v>
      </c>
      <c r="D310" s="90">
        <f>IF(ISNA(HLOOKUP(C310,'data Waalre'!$C$6:$BE$6,1,FALSE)),"",HLOOKUP(C310,'data Waalre'!$C$6:$BF$55,50,FALSE))</f>
        <v>23</v>
      </c>
      <c r="E310" s="91">
        <v>27.1</v>
      </c>
      <c r="F310" s="91">
        <v>15.9</v>
      </c>
      <c r="G310" s="91">
        <v>20.9</v>
      </c>
      <c r="H310" s="91">
        <v>13.8</v>
      </c>
      <c r="I310" s="47">
        <v>37</v>
      </c>
      <c r="J310" s="46">
        <v>1.1000000000000001</v>
      </c>
      <c r="K310" s="46">
        <v>8.1</v>
      </c>
      <c r="L310" s="91">
        <v>0</v>
      </c>
      <c r="M310" s="48">
        <f t="shared" si="57"/>
        <v>1</v>
      </c>
      <c r="N310" s="48">
        <f t="shared" si="58"/>
        <v>1</v>
      </c>
      <c r="O310" s="48">
        <v>13</v>
      </c>
      <c r="P310" s="48">
        <v>0</v>
      </c>
      <c r="Q310" s="48">
        <v>100</v>
      </c>
      <c r="R310" s="154">
        <f t="shared" ref="R310" si="71">AVERAGE(G304:G310)</f>
        <v>20.857142857142858</v>
      </c>
      <c r="T310" s="92">
        <f t="shared" si="65"/>
        <v>0.66199652546725318</v>
      </c>
      <c r="U310" s="92">
        <f t="shared" si="66"/>
        <v>0.87849906105202213</v>
      </c>
      <c r="V310" s="90"/>
      <c r="W310" s="92">
        <f t="shared" si="67"/>
        <v>0.60181502315204827</v>
      </c>
      <c r="X310" s="92">
        <f t="shared" si="68"/>
        <v>0.79863551004729283</v>
      </c>
      <c r="AC310" s="20"/>
    </row>
    <row r="311" spans="1:29" x14ac:dyDescent="0.2">
      <c r="A311" s="163" t="s">
        <v>67</v>
      </c>
      <c r="B311" s="165">
        <v>31</v>
      </c>
      <c r="C311" s="42">
        <v>45507</v>
      </c>
      <c r="D311" s="90" t="str">
        <f>IF(ISNA(HLOOKUP(C311,'data Waalre'!$C$6:$BE$6,1,FALSE)),"",HLOOKUP(C311,'data Waalre'!$C$6:$BF$55,50,FALSE))</f>
        <v/>
      </c>
      <c r="E311" s="91">
        <v>24.7</v>
      </c>
      <c r="F311" s="91">
        <v>17.3</v>
      </c>
      <c r="G311" s="91">
        <v>20.100000000000001</v>
      </c>
      <c r="H311" s="91">
        <v>15.7</v>
      </c>
      <c r="I311" s="47">
        <v>227</v>
      </c>
      <c r="J311" s="46">
        <v>3.7</v>
      </c>
      <c r="K311" s="46">
        <v>3.3</v>
      </c>
      <c r="L311" s="91">
        <v>1.8</v>
      </c>
      <c r="M311" s="48" t="str">
        <f t="shared" si="57"/>
        <v/>
      </c>
      <c r="N311" s="48" t="str">
        <f t="shared" si="58"/>
        <v/>
      </c>
      <c r="O311" s="48">
        <v>13</v>
      </c>
      <c r="P311" s="48">
        <v>0</v>
      </c>
      <c r="Q311" s="48">
        <v>100</v>
      </c>
      <c r="R311" s="154"/>
      <c r="T311" s="92">
        <f t="shared" si="65"/>
        <v>-2.7060086959909295</v>
      </c>
      <c r="U311" s="92">
        <f t="shared" si="66"/>
        <v>-2.523393932231246</v>
      </c>
      <c r="V311" s="90"/>
      <c r="W311" s="92">
        <f t="shared" si="67"/>
        <v>-0.73135370161917013</v>
      </c>
      <c r="X311" s="92">
        <f t="shared" si="68"/>
        <v>-0.68199836006249892</v>
      </c>
      <c r="AC311" s="20"/>
    </row>
    <row r="312" spans="1:29" x14ac:dyDescent="0.2">
      <c r="A312" s="163" t="s">
        <v>68</v>
      </c>
      <c r="B312" s="165">
        <v>31</v>
      </c>
      <c r="C312" s="42">
        <v>45508</v>
      </c>
      <c r="D312" s="90" t="str">
        <f>IF(ISNA(HLOOKUP(C312,'data Waalre'!$C$6:$BE$6,1,FALSE)),"",HLOOKUP(C312,'data Waalre'!$C$6:$BF$55,50,FALSE))</f>
        <v/>
      </c>
      <c r="E312" s="91">
        <v>21.4</v>
      </c>
      <c r="F312" s="91">
        <v>16.3</v>
      </c>
      <c r="G312" s="91">
        <v>18.399999999999999</v>
      </c>
      <c r="H312" s="91">
        <v>15.4</v>
      </c>
      <c r="I312" s="47">
        <v>292</v>
      </c>
      <c r="J312" s="46">
        <v>1.7</v>
      </c>
      <c r="K312" s="46">
        <v>2.2000000000000002</v>
      </c>
      <c r="L312" s="91">
        <v>3.2</v>
      </c>
      <c r="M312" s="48" t="str">
        <f t="shared" si="57"/>
        <v/>
      </c>
      <c r="N312" s="48" t="str">
        <f t="shared" si="58"/>
        <v/>
      </c>
      <c r="O312" s="48">
        <v>13</v>
      </c>
      <c r="P312" s="48">
        <v>0</v>
      </c>
      <c r="Q312" s="48">
        <v>100</v>
      </c>
      <c r="T312" s="92">
        <f t="shared" si="65"/>
        <v>-1.5762125527635387</v>
      </c>
      <c r="U312" s="92">
        <f t="shared" si="66"/>
        <v>0.63683120880705035</v>
      </c>
      <c r="V312" s="90"/>
      <c r="W312" s="92">
        <f t="shared" si="67"/>
        <v>-0.92718385456678742</v>
      </c>
      <c r="X312" s="92">
        <f t="shared" si="68"/>
        <v>0.37460659341591196</v>
      </c>
      <c r="AC312" s="20"/>
    </row>
    <row r="313" spans="1:29" x14ac:dyDescent="0.2">
      <c r="A313" s="172" t="s">
        <v>62</v>
      </c>
      <c r="B313" s="172">
        <v>32</v>
      </c>
      <c r="C313" s="173">
        <v>45509</v>
      </c>
      <c r="D313" s="90">
        <f>IF(ISNA(HLOOKUP(C313,'data Waalre'!$C$6:$BE$6,1,FALSE)),"",HLOOKUP(C313,'data Waalre'!$C$6:$BF$55,50,FALSE))</f>
        <v>23</v>
      </c>
      <c r="E313" s="91">
        <v>25.5</v>
      </c>
      <c r="F313" s="91">
        <v>14.7</v>
      </c>
      <c r="G313" s="91">
        <v>19.7</v>
      </c>
      <c r="H313" s="91">
        <v>10.6</v>
      </c>
      <c r="I313" s="47">
        <v>217</v>
      </c>
      <c r="J313" s="46">
        <v>2.2000000000000002</v>
      </c>
      <c r="K313" s="46">
        <v>12.1</v>
      </c>
      <c r="L313" s="91">
        <v>0</v>
      </c>
      <c r="M313" s="48">
        <f t="shared" si="57"/>
        <v>1</v>
      </c>
      <c r="N313" s="48">
        <f t="shared" si="58"/>
        <v>1</v>
      </c>
      <c r="O313" s="48">
        <v>13</v>
      </c>
      <c r="P313" s="48">
        <v>0</v>
      </c>
      <c r="Q313" s="48">
        <v>100</v>
      </c>
      <c r="T313" s="92">
        <f t="shared" si="65"/>
        <v>-1.3239930509345057</v>
      </c>
      <c r="U313" s="92">
        <f t="shared" si="66"/>
        <v>-1.7569981221040449</v>
      </c>
      <c r="V313" s="90"/>
      <c r="W313" s="92">
        <f t="shared" si="67"/>
        <v>-0.60181502315204805</v>
      </c>
      <c r="X313" s="92">
        <f t="shared" si="68"/>
        <v>-0.79863551004729305</v>
      </c>
      <c r="AC313" s="20"/>
    </row>
    <row r="314" spans="1:29" x14ac:dyDescent="0.2">
      <c r="A314" s="163" t="s">
        <v>63</v>
      </c>
      <c r="B314" s="165">
        <v>32</v>
      </c>
      <c r="C314" s="42">
        <v>45510</v>
      </c>
      <c r="D314" s="90" t="str">
        <f>IF(ISNA(HLOOKUP(C314,'data Waalre'!$C$6:$BE$6,1,FALSE)),"",HLOOKUP(C314,'data Waalre'!$C$6:$BF$55,50,FALSE))</f>
        <v/>
      </c>
      <c r="E314" s="91">
        <v>29.9</v>
      </c>
      <c r="F314" s="91">
        <v>13.6</v>
      </c>
      <c r="G314" s="91">
        <v>22.7</v>
      </c>
      <c r="H314" s="91">
        <v>9</v>
      </c>
      <c r="I314" s="47">
        <v>197</v>
      </c>
      <c r="J314" s="46">
        <v>2.2999999999999998</v>
      </c>
      <c r="K314" s="46">
        <v>13.2</v>
      </c>
      <c r="L314" s="91">
        <v>0</v>
      </c>
      <c r="M314" s="48">
        <f t="shared" si="57"/>
        <v>1</v>
      </c>
      <c r="N314" s="48" t="str">
        <f t="shared" si="58"/>
        <v/>
      </c>
      <c r="O314" s="48">
        <v>13</v>
      </c>
      <c r="P314" s="48">
        <v>0</v>
      </c>
      <c r="Q314" s="48">
        <v>100</v>
      </c>
      <c r="T314" s="92">
        <f t="shared" si="65"/>
        <v>-0.67245492086229364</v>
      </c>
      <c r="U314" s="92">
        <f t="shared" si="66"/>
        <v>-2.1995009387149818</v>
      </c>
      <c r="V314" s="90"/>
      <c r="W314" s="92">
        <f t="shared" si="67"/>
        <v>-0.29237170472273638</v>
      </c>
      <c r="X314" s="92">
        <f t="shared" si="68"/>
        <v>-0.95630475596303555</v>
      </c>
      <c r="Z314">
        <v>32</v>
      </c>
      <c r="AA314">
        <f>SUM(M313:M319)</f>
        <v>6</v>
      </c>
      <c r="AC314" s="20"/>
    </row>
    <row r="315" spans="1:29" x14ac:dyDescent="0.2">
      <c r="A315" s="163" t="s">
        <v>64</v>
      </c>
      <c r="B315" s="165">
        <v>32</v>
      </c>
      <c r="C315" s="42">
        <v>45511</v>
      </c>
      <c r="D315" s="90" t="str">
        <f>IF(ISNA(HLOOKUP(C315,'data Waalre'!$C$6:$BE$6,1,FALSE)),"",HLOOKUP(C315,'data Waalre'!$C$6:$BF$55,50,FALSE))</f>
        <v/>
      </c>
      <c r="E315" s="91">
        <v>23.3</v>
      </c>
      <c r="F315" s="91">
        <v>14.9</v>
      </c>
      <c r="G315" s="91">
        <v>19.3</v>
      </c>
      <c r="H315" s="91">
        <v>12.7</v>
      </c>
      <c r="I315" s="47">
        <v>266</v>
      </c>
      <c r="J315" s="46">
        <v>2.2999999999999998</v>
      </c>
      <c r="K315" s="46">
        <v>3.2</v>
      </c>
      <c r="L315" s="91">
        <v>15.4</v>
      </c>
      <c r="M315" s="48" t="str">
        <f t="shared" ref="M315:M461" si="72">IF(E315&gt;18,IF(J315&lt;5,IF(K315&gt;8,1,IF(K315&gt;4,IF(L315&lt;5,1,""),"")),""),"")</f>
        <v/>
      </c>
      <c r="N315" s="48" t="str">
        <f t="shared" si="58"/>
        <v/>
      </c>
      <c r="O315" s="48">
        <v>13</v>
      </c>
      <c r="P315" s="48">
        <v>0</v>
      </c>
      <c r="Q315" s="48">
        <v>100</v>
      </c>
      <c r="T315" s="92">
        <f t="shared" si="65"/>
        <v>-2.2943973155975956</v>
      </c>
      <c r="U315" s="92">
        <f t="shared" si="66"/>
        <v>-0.16043988961148883</v>
      </c>
      <c r="V315" s="90"/>
      <c r="W315" s="92">
        <f t="shared" si="67"/>
        <v>-0.9975640502598242</v>
      </c>
      <c r="X315" s="92">
        <f t="shared" si="68"/>
        <v>-6.975647374412558E-2</v>
      </c>
      <c r="AC315" s="20"/>
    </row>
    <row r="316" spans="1:29" x14ac:dyDescent="0.2">
      <c r="A316" s="163" t="s">
        <v>65</v>
      </c>
      <c r="B316" s="165">
        <v>32</v>
      </c>
      <c r="C316" s="42">
        <v>45512</v>
      </c>
      <c r="D316" s="90" t="str">
        <f>IF(ISNA(HLOOKUP(C316,'data Waalre'!$C$6:$BE$6,1,FALSE)),"",HLOOKUP(C316,'data Waalre'!$C$6:$BF$55,50,FALSE))</f>
        <v/>
      </c>
      <c r="E316" s="91">
        <v>24.7</v>
      </c>
      <c r="F316" s="91">
        <v>15.5</v>
      </c>
      <c r="G316" s="91">
        <v>20</v>
      </c>
      <c r="H316" s="91">
        <v>14.8</v>
      </c>
      <c r="I316" s="47">
        <v>217</v>
      </c>
      <c r="J316" s="46">
        <v>3.4</v>
      </c>
      <c r="K316" s="46">
        <v>10.8</v>
      </c>
      <c r="L316" s="91">
        <v>0</v>
      </c>
      <c r="M316" s="48">
        <f t="shared" si="72"/>
        <v>1</v>
      </c>
      <c r="N316" s="48" t="str">
        <f t="shared" ref="N316:N368" si="73">IF(ISNUMBER(D316),IF(M316=1,1,""),"")</f>
        <v/>
      </c>
      <c r="O316" s="48">
        <v>13</v>
      </c>
      <c r="P316" s="48">
        <v>0</v>
      </c>
      <c r="Q316" s="48">
        <v>100</v>
      </c>
      <c r="T316" s="92">
        <f t="shared" si="65"/>
        <v>-2.0461710787169634</v>
      </c>
      <c r="U316" s="92">
        <f t="shared" si="66"/>
        <v>-2.7153607341607962</v>
      </c>
      <c r="V316" s="90"/>
      <c r="W316" s="92">
        <f t="shared" si="67"/>
        <v>-0.60181502315204805</v>
      </c>
      <c r="X316" s="92">
        <f t="shared" si="68"/>
        <v>-0.79863551004729305</v>
      </c>
      <c r="AC316" s="20"/>
    </row>
    <row r="317" spans="1:29" x14ac:dyDescent="0.2">
      <c r="A317" s="163" t="s">
        <v>66</v>
      </c>
      <c r="B317" s="165">
        <v>32</v>
      </c>
      <c r="C317" s="42">
        <v>45513</v>
      </c>
      <c r="D317" s="90" t="str">
        <f>IF(ISNA(HLOOKUP(C317,'data Waalre'!$C$6:$BE$6,1,FALSE)),"",HLOOKUP(C317,'data Waalre'!$C$6:$BF$55,50,FALSE))</f>
        <v/>
      </c>
      <c r="E317" s="91">
        <v>24.9</v>
      </c>
      <c r="F317" s="91">
        <v>14.2</v>
      </c>
      <c r="G317" s="91">
        <v>20.5</v>
      </c>
      <c r="H317" s="91">
        <v>10.199999999999999</v>
      </c>
      <c r="I317" s="47">
        <v>233</v>
      </c>
      <c r="J317" s="46">
        <v>4.2</v>
      </c>
      <c r="K317" s="46">
        <v>4.9000000000000004</v>
      </c>
      <c r="L317" s="91">
        <v>0.7</v>
      </c>
      <c r="M317" s="48">
        <f t="shared" si="72"/>
        <v>1</v>
      </c>
      <c r="N317" s="48" t="str">
        <f t="shared" si="73"/>
        <v/>
      </c>
      <c r="O317" s="48">
        <v>13</v>
      </c>
      <c r="P317" s="48">
        <v>0</v>
      </c>
      <c r="Q317" s="48">
        <v>100</v>
      </c>
      <c r="R317" s="154">
        <f t="shared" ref="R317" si="74">AVERAGE(G311:G317)</f>
        <v>20.099999999999998</v>
      </c>
      <c r="T317" s="92">
        <f t="shared" si="65"/>
        <v>-3.3542691421986301</v>
      </c>
      <c r="U317" s="92">
        <f t="shared" si="66"/>
        <v>-2.5276230972386027</v>
      </c>
      <c r="V317" s="90"/>
      <c r="W317" s="92">
        <f t="shared" si="67"/>
        <v>-0.79863551004729283</v>
      </c>
      <c r="X317" s="92">
        <f t="shared" si="68"/>
        <v>-0.60181502315204827</v>
      </c>
      <c r="AC317" s="20"/>
    </row>
    <row r="318" spans="1:29" x14ac:dyDescent="0.2">
      <c r="A318" s="172" t="s">
        <v>67</v>
      </c>
      <c r="B318" s="172">
        <v>32</v>
      </c>
      <c r="C318" s="173">
        <v>45514</v>
      </c>
      <c r="D318" s="90">
        <f>IF(ISNA(HLOOKUP(C318,'data Waalre'!$C$6:$BE$6,1,FALSE)),"",HLOOKUP(C318,'data Waalre'!$C$6:$BF$55,50,FALSE))</f>
        <v>24</v>
      </c>
      <c r="E318" s="91">
        <v>26.1</v>
      </c>
      <c r="F318" s="91">
        <v>13.7</v>
      </c>
      <c r="G318" s="91">
        <v>20.3</v>
      </c>
      <c r="H318" s="91">
        <v>12.5</v>
      </c>
      <c r="I318" s="47">
        <v>229</v>
      </c>
      <c r="J318" s="46">
        <v>3.3</v>
      </c>
      <c r="K318" s="46">
        <v>12.2</v>
      </c>
      <c r="L318" s="91">
        <v>0</v>
      </c>
      <c r="M318" s="48">
        <f t="shared" si="72"/>
        <v>1</v>
      </c>
      <c r="N318" s="48">
        <f t="shared" si="73"/>
        <v>1</v>
      </c>
      <c r="O318" s="48">
        <v>13</v>
      </c>
      <c r="P318" s="48">
        <v>0</v>
      </c>
      <c r="Q318" s="48">
        <v>100</v>
      </c>
      <c r="R318" s="154"/>
      <c r="T318" s="92">
        <f t="shared" si="65"/>
        <v>-2.4905416147351462</v>
      </c>
      <c r="U318" s="92">
        <f t="shared" si="66"/>
        <v>-2.164994795668675</v>
      </c>
      <c r="V318" s="90"/>
      <c r="W318" s="92">
        <f t="shared" si="67"/>
        <v>-0.75470958022277168</v>
      </c>
      <c r="X318" s="92">
        <f t="shared" si="68"/>
        <v>-0.65605902899050761</v>
      </c>
      <c r="AC318" s="20"/>
    </row>
    <row r="319" spans="1:29" x14ac:dyDescent="0.2">
      <c r="A319" s="163" t="s">
        <v>68</v>
      </c>
      <c r="B319" s="165">
        <v>32</v>
      </c>
      <c r="C319" s="42">
        <v>45515</v>
      </c>
      <c r="D319" s="90" t="str">
        <f>IF(ISNA(HLOOKUP(C319,'data Waalre'!$C$6:$BE$6,1,FALSE)),"",HLOOKUP(C319,'data Waalre'!$C$6:$BF$55,50,FALSE))</f>
        <v/>
      </c>
      <c r="E319" s="91">
        <v>28.2</v>
      </c>
      <c r="F319" s="91">
        <v>15</v>
      </c>
      <c r="G319" s="91">
        <v>22.5</v>
      </c>
      <c r="H319" s="91">
        <v>11.8</v>
      </c>
      <c r="I319" s="47">
        <v>68</v>
      </c>
      <c r="J319" s="46">
        <v>2.2000000000000002</v>
      </c>
      <c r="K319" s="46">
        <v>13.7</v>
      </c>
      <c r="L319" s="91">
        <v>0</v>
      </c>
      <c r="M319" s="48">
        <f t="shared" si="72"/>
        <v>1</v>
      </c>
      <c r="N319" s="48" t="str">
        <f t="shared" si="73"/>
        <v/>
      </c>
      <c r="O319" s="48">
        <v>13</v>
      </c>
      <c r="P319" s="48">
        <v>0</v>
      </c>
      <c r="Q319" s="48">
        <v>100</v>
      </c>
      <c r="T319" s="92">
        <f t="shared" si="65"/>
        <v>2.0398044800469326</v>
      </c>
      <c r="U319" s="92">
        <f t="shared" si="66"/>
        <v>0.82413450551500633</v>
      </c>
      <c r="V319" s="90"/>
      <c r="W319" s="92">
        <f t="shared" si="67"/>
        <v>0.92718385456678742</v>
      </c>
      <c r="X319" s="92">
        <f t="shared" si="68"/>
        <v>0.37460659341591196</v>
      </c>
      <c r="AC319" s="20"/>
    </row>
    <row r="320" spans="1:29" x14ac:dyDescent="0.2">
      <c r="A320" s="163" t="s">
        <v>62</v>
      </c>
      <c r="B320" s="163">
        <v>33</v>
      </c>
      <c r="C320" s="42">
        <v>45516</v>
      </c>
      <c r="D320" s="90" t="str">
        <f>IF(ISNA(HLOOKUP(C320,'data Waalre'!$C$6:$BE$6,1,FALSE)),"",HLOOKUP(C320,'data Waalre'!$C$6:$BF$55,50,FALSE))</f>
        <v/>
      </c>
      <c r="E320" s="91">
        <v>32.6</v>
      </c>
      <c r="F320" s="91">
        <v>17.7</v>
      </c>
      <c r="G320" s="91">
        <v>25.6</v>
      </c>
      <c r="H320" s="91">
        <v>16.899999999999999</v>
      </c>
      <c r="I320" s="47">
        <v>99</v>
      </c>
      <c r="J320" s="46">
        <v>2.5</v>
      </c>
      <c r="K320" s="46">
        <v>13.3</v>
      </c>
      <c r="L320" s="91">
        <v>0</v>
      </c>
      <c r="M320" s="48">
        <f t="shared" si="72"/>
        <v>1</v>
      </c>
      <c r="N320" s="48" t="str">
        <f t="shared" si="73"/>
        <v/>
      </c>
      <c r="O320" s="48">
        <v>13</v>
      </c>
      <c r="P320" s="48">
        <v>0</v>
      </c>
      <c r="Q320" s="48">
        <v>100</v>
      </c>
      <c r="T320" s="92">
        <f t="shared" si="65"/>
        <v>2.4692208514878442</v>
      </c>
      <c r="U320" s="92">
        <f t="shared" si="66"/>
        <v>-0.3910861626005776</v>
      </c>
      <c r="V320" s="90"/>
      <c r="W320" s="92">
        <f t="shared" si="67"/>
        <v>0.98768834059513766</v>
      </c>
      <c r="X320" s="92">
        <f t="shared" si="68"/>
        <v>-0.15643446504023104</v>
      </c>
      <c r="AC320" s="20"/>
    </row>
    <row r="321" spans="1:29" x14ac:dyDescent="0.2">
      <c r="A321" s="163" t="s">
        <v>63</v>
      </c>
      <c r="B321" s="165">
        <v>33</v>
      </c>
      <c r="C321" s="42">
        <v>45517</v>
      </c>
      <c r="D321" s="90" t="str">
        <f>IF(ISNA(HLOOKUP(C321,'data Waalre'!$C$6:$BE$6,1,FALSE)),"",HLOOKUP(C321,'data Waalre'!$C$6:$BF$55,50,FALSE))</f>
        <v/>
      </c>
      <c r="E321" s="91">
        <v>31.6</v>
      </c>
      <c r="F321" s="91">
        <v>20</v>
      </c>
      <c r="G321" s="91">
        <v>25.3</v>
      </c>
      <c r="H321" s="91">
        <v>18.7</v>
      </c>
      <c r="I321" s="47">
        <v>263</v>
      </c>
      <c r="J321" s="46">
        <v>2.1</v>
      </c>
      <c r="K321" s="46">
        <v>11.1</v>
      </c>
      <c r="L321" s="91">
        <v>0</v>
      </c>
      <c r="M321" s="48">
        <f t="shared" si="72"/>
        <v>1</v>
      </c>
      <c r="N321" s="48" t="str">
        <f t="shared" si="73"/>
        <v/>
      </c>
      <c r="O321" s="48">
        <v>13</v>
      </c>
      <c r="P321" s="48">
        <v>0</v>
      </c>
      <c r="Q321" s="48">
        <v>100</v>
      </c>
      <c r="T321" s="92">
        <f t="shared" si="65"/>
        <v>-2.0843469184467764</v>
      </c>
      <c r="U321" s="92">
        <f t="shared" si="66"/>
        <v>-0.25592562115080908</v>
      </c>
      <c r="V321" s="90"/>
      <c r="W321" s="92">
        <f t="shared" si="67"/>
        <v>-0.99254615164132209</v>
      </c>
      <c r="X321" s="92">
        <f t="shared" si="68"/>
        <v>-0.12186934340514717</v>
      </c>
      <c r="Z321">
        <v>33</v>
      </c>
      <c r="AA321">
        <f>SUM(M320:M326)</f>
        <v>4</v>
      </c>
      <c r="AC321" s="20"/>
    </row>
    <row r="322" spans="1:29" x14ac:dyDescent="0.2">
      <c r="A322" s="163" t="s">
        <v>64</v>
      </c>
      <c r="B322" s="165">
        <v>33</v>
      </c>
      <c r="C322" s="42">
        <v>45518</v>
      </c>
      <c r="D322" s="90" t="str">
        <f>IF(ISNA(HLOOKUP(C322,'data Waalre'!$C$6:$BE$6,1,FALSE)),"",HLOOKUP(C322,'data Waalre'!$C$6:$BF$55,50,FALSE))</f>
        <v/>
      </c>
      <c r="E322" s="91">
        <v>24.3</v>
      </c>
      <c r="F322" s="91">
        <v>16.7</v>
      </c>
      <c r="G322" s="91">
        <v>20.6</v>
      </c>
      <c r="H322" s="91">
        <v>14.3</v>
      </c>
      <c r="I322" s="47">
        <v>252</v>
      </c>
      <c r="J322" s="46">
        <v>2.1</v>
      </c>
      <c r="K322" s="46">
        <v>2.9</v>
      </c>
      <c r="L322" s="91">
        <v>0</v>
      </c>
      <c r="M322" s="48" t="str">
        <f t="shared" si="72"/>
        <v/>
      </c>
      <c r="N322" s="48" t="str">
        <f t="shared" si="73"/>
        <v/>
      </c>
      <c r="O322" s="48">
        <v>13</v>
      </c>
      <c r="P322" s="48">
        <v>0</v>
      </c>
      <c r="Q322" s="48">
        <v>100</v>
      </c>
      <c r="T322" s="92">
        <f t="shared" si="65"/>
        <v>-1.9972186842198225</v>
      </c>
      <c r="U322" s="92">
        <f t="shared" si="66"/>
        <v>-0.64893568818738989</v>
      </c>
      <c r="V322" s="90"/>
      <c r="W322" s="92">
        <f t="shared" si="67"/>
        <v>-0.95105651629515353</v>
      </c>
      <c r="X322" s="92">
        <f t="shared" si="68"/>
        <v>-0.30901699437494756</v>
      </c>
      <c r="AC322" s="20"/>
    </row>
    <row r="323" spans="1:29" x14ac:dyDescent="0.2">
      <c r="A323" s="172" t="s">
        <v>65</v>
      </c>
      <c r="B323" s="172">
        <v>33</v>
      </c>
      <c r="C323" s="173">
        <v>45519</v>
      </c>
      <c r="D323" s="90">
        <f>IF(ISNA(HLOOKUP(C323,'data Waalre'!$C$6:$BE$6,1,FALSE)),"",HLOOKUP(C323,'data Waalre'!$C$6:$BF$55,50,FALSE))</f>
        <v>27</v>
      </c>
      <c r="E323" s="91">
        <v>27.3</v>
      </c>
      <c r="F323" s="91">
        <v>15.9</v>
      </c>
      <c r="G323" s="91">
        <v>21.1</v>
      </c>
      <c r="H323" s="91">
        <v>13.2</v>
      </c>
      <c r="I323" s="47">
        <v>228</v>
      </c>
      <c r="J323" s="46">
        <v>3.7</v>
      </c>
      <c r="K323" s="46">
        <v>10.5</v>
      </c>
      <c r="L323" s="91">
        <v>0</v>
      </c>
      <c r="M323" s="48">
        <f t="shared" si="72"/>
        <v>1</v>
      </c>
      <c r="N323" s="48">
        <f t="shared" si="73"/>
        <v>1</v>
      </c>
      <c r="O323" s="48">
        <v>13</v>
      </c>
      <c r="P323" s="48">
        <v>0</v>
      </c>
      <c r="Q323" s="48">
        <v>100</v>
      </c>
      <c r="T323" s="92">
        <f t="shared" si="65"/>
        <v>-2.7496358542663581</v>
      </c>
      <c r="U323" s="92">
        <f t="shared" si="66"/>
        <v>-2.4757832435277765</v>
      </c>
      <c r="V323" s="90"/>
      <c r="W323" s="92">
        <f t="shared" si="67"/>
        <v>-0.74314482547739402</v>
      </c>
      <c r="X323" s="92">
        <f t="shared" si="68"/>
        <v>-0.66913060635885846</v>
      </c>
      <c r="AC323" s="20"/>
    </row>
    <row r="324" spans="1:29" x14ac:dyDescent="0.2">
      <c r="A324" s="163" t="s">
        <v>66</v>
      </c>
      <c r="B324" s="165">
        <v>33</v>
      </c>
      <c r="C324" s="42">
        <v>45520</v>
      </c>
      <c r="D324" s="90" t="str">
        <f>IF(ISNA(HLOOKUP(C324,'data Waalre'!$C$6:$BE$6,1,FALSE)),"",HLOOKUP(C324,'data Waalre'!$C$6:$BF$55,50,FALSE))</f>
        <v/>
      </c>
      <c r="E324" s="91">
        <v>22.8</v>
      </c>
      <c r="F324" s="91">
        <v>16.7</v>
      </c>
      <c r="G324" s="91">
        <v>19.8</v>
      </c>
      <c r="H324" s="91">
        <v>15</v>
      </c>
      <c r="I324" s="47">
        <v>212</v>
      </c>
      <c r="J324" s="46">
        <v>3.3</v>
      </c>
      <c r="K324" s="46">
        <v>0.6</v>
      </c>
      <c r="L324" s="91">
        <v>2</v>
      </c>
      <c r="M324" s="48" t="str">
        <f t="shared" si="72"/>
        <v/>
      </c>
      <c r="N324" s="48" t="str">
        <f t="shared" si="73"/>
        <v/>
      </c>
      <c r="O324" s="48">
        <v>13</v>
      </c>
      <c r="P324" s="48">
        <v>0</v>
      </c>
      <c r="Q324" s="48">
        <v>100</v>
      </c>
      <c r="R324" s="154">
        <f t="shared" ref="R324" si="75">AVERAGE(G318:G324)</f>
        <v>22.171428571428574</v>
      </c>
      <c r="T324" s="92">
        <f t="shared" si="65"/>
        <v>-1.7487335719695758</v>
      </c>
      <c r="U324" s="92">
        <f t="shared" si="66"/>
        <v>-2.7985587173162059</v>
      </c>
      <c r="V324" s="90"/>
      <c r="W324" s="92">
        <f t="shared" si="67"/>
        <v>-0.52991926423320479</v>
      </c>
      <c r="X324" s="92">
        <f t="shared" si="68"/>
        <v>-0.84804809615642607</v>
      </c>
      <c r="AC324" s="20"/>
    </row>
    <row r="325" spans="1:29" x14ac:dyDescent="0.2">
      <c r="A325" s="163" t="s">
        <v>67</v>
      </c>
      <c r="B325" s="165">
        <v>33</v>
      </c>
      <c r="C325" s="42">
        <v>45521</v>
      </c>
      <c r="D325" s="90" t="str">
        <f>IF(ISNA(HLOOKUP(C325,'data Waalre'!$C$6:$BE$6,1,FALSE)),"",HLOOKUP(C325,'data Waalre'!$C$6:$BF$55,50,FALSE))</f>
        <v/>
      </c>
      <c r="E325" s="91">
        <v>24.7</v>
      </c>
      <c r="F325" s="91">
        <v>17.399999999999999</v>
      </c>
      <c r="G325" s="91">
        <v>20.399999999999999</v>
      </c>
      <c r="H325" s="91">
        <v>17.100000000000001</v>
      </c>
      <c r="I325" s="47">
        <v>2</v>
      </c>
      <c r="J325" s="46">
        <v>2.1</v>
      </c>
      <c r="K325" s="46">
        <v>6.9</v>
      </c>
      <c r="L325" s="91">
        <v>4.3</v>
      </c>
      <c r="M325" s="48">
        <f t="shared" si="72"/>
        <v>1</v>
      </c>
      <c r="N325" s="48" t="str">
        <f t="shared" si="73"/>
        <v/>
      </c>
      <c r="O325" s="48">
        <v>13</v>
      </c>
      <c r="P325" s="48">
        <v>0</v>
      </c>
      <c r="Q325" s="48">
        <v>100</v>
      </c>
      <c r="R325" s="154"/>
      <c r="T325" s="92">
        <f t="shared" si="65"/>
        <v>7.3288943075252036E-2</v>
      </c>
      <c r="U325" s="92">
        <f t="shared" si="66"/>
        <v>2.0987207367401011</v>
      </c>
      <c r="V325" s="90"/>
      <c r="W325" s="92">
        <f t="shared" si="67"/>
        <v>3.4899496702500969E-2</v>
      </c>
      <c r="X325" s="92">
        <f t="shared" si="68"/>
        <v>0.99939082701909576</v>
      </c>
      <c r="AC325" s="20"/>
    </row>
    <row r="326" spans="1:29" x14ac:dyDescent="0.2">
      <c r="A326" s="172" t="s">
        <v>68</v>
      </c>
      <c r="B326" s="172">
        <v>33</v>
      </c>
      <c r="C326" s="173">
        <v>45522</v>
      </c>
      <c r="D326" s="90">
        <f>IF(ISNA(HLOOKUP(C326,'data Waalre'!$C$6:$BE$6,1,FALSE)),"",HLOOKUP(C326,'data Waalre'!$C$6:$BF$55,50,FALSE))</f>
        <v>24</v>
      </c>
      <c r="E326" s="91">
        <v>24.2</v>
      </c>
      <c r="F326" s="91">
        <v>11.5</v>
      </c>
      <c r="G326" s="91">
        <v>18.8</v>
      </c>
      <c r="H326" s="91">
        <v>6.8</v>
      </c>
      <c r="I326" s="47">
        <v>310</v>
      </c>
      <c r="J326" s="46">
        <v>2.1</v>
      </c>
      <c r="K326" s="46">
        <v>3.9</v>
      </c>
      <c r="L326" s="91">
        <v>0</v>
      </c>
      <c r="M326" s="48" t="str">
        <f t="shared" si="72"/>
        <v/>
      </c>
      <c r="N326" s="48" t="str">
        <f t="shared" si="73"/>
        <v/>
      </c>
      <c r="O326" s="48">
        <v>13</v>
      </c>
      <c r="P326" s="48">
        <v>0</v>
      </c>
      <c r="Q326" s="48">
        <v>100</v>
      </c>
      <c r="T326" s="92">
        <f t="shared" si="65"/>
        <v>-1.6086933305498541</v>
      </c>
      <c r="U326" s="92">
        <f t="shared" si="66"/>
        <v>1.3498539803417324</v>
      </c>
      <c r="V326" s="90"/>
      <c r="W326" s="92">
        <f t="shared" si="67"/>
        <v>-0.76604444311897812</v>
      </c>
      <c r="X326" s="92">
        <f t="shared" si="68"/>
        <v>0.64278760968653925</v>
      </c>
      <c r="AC326" s="20"/>
    </row>
    <row r="327" spans="1:29" x14ac:dyDescent="0.2">
      <c r="A327" s="163" t="s">
        <v>62</v>
      </c>
      <c r="B327" s="165">
        <v>34</v>
      </c>
      <c r="C327" s="42">
        <v>45523</v>
      </c>
      <c r="D327" s="90" t="str">
        <f>IF(ISNA(HLOOKUP(C327,'data Waalre'!$C$6:$BE$6,1,FALSE)),"",HLOOKUP(C327,'data Waalre'!$C$6:$BF$55,50,FALSE))</f>
        <v/>
      </c>
      <c r="E327" s="91">
        <v>23.3</v>
      </c>
      <c r="F327" s="91">
        <v>9.4</v>
      </c>
      <c r="G327" s="91">
        <v>16.899999999999999</v>
      </c>
      <c r="H327" s="91">
        <v>5</v>
      </c>
      <c r="I327" s="47">
        <v>173</v>
      </c>
      <c r="J327" s="46">
        <v>1.8</v>
      </c>
      <c r="K327" s="46">
        <v>12.1</v>
      </c>
      <c r="L327" s="91">
        <v>0</v>
      </c>
      <c r="M327" s="48">
        <f t="shared" si="72"/>
        <v>1</v>
      </c>
      <c r="N327" s="48" t="str">
        <f t="shared" si="73"/>
        <v/>
      </c>
      <c r="O327" s="48">
        <v>13</v>
      </c>
      <c r="P327" s="48">
        <v>0</v>
      </c>
      <c r="Q327" s="48">
        <v>100</v>
      </c>
      <c r="T327" s="92">
        <f t="shared" si="65"/>
        <v>0.21936481812926559</v>
      </c>
      <c r="U327" s="92">
        <f t="shared" si="66"/>
        <v>-1.7865830729543797</v>
      </c>
      <c r="V327" s="90"/>
      <c r="W327" s="92">
        <f t="shared" si="67"/>
        <v>0.12186934340514755</v>
      </c>
      <c r="X327" s="92">
        <f t="shared" si="68"/>
        <v>-0.99254615164132198</v>
      </c>
      <c r="AC327" s="20"/>
    </row>
    <row r="328" spans="1:29" x14ac:dyDescent="0.2">
      <c r="A328" s="163" t="s">
        <v>63</v>
      </c>
      <c r="B328" s="165">
        <v>34</v>
      </c>
      <c r="C328" s="42">
        <v>45524</v>
      </c>
      <c r="D328" s="90" t="str">
        <f>IF(ISNA(HLOOKUP(C328,'data Waalre'!$C$6:$BE$6,1,FALSE)),"",HLOOKUP(C328,'data Waalre'!$C$6:$BF$55,50,FALSE))</f>
        <v/>
      </c>
      <c r="E328" s="91">
        <v>25.2</v>
      </c>
      <c r="F328" s="91">
        <v>13.5</v>
      </c>
      <c r="G328" s="91">
        <v>18.600000000000001</v>
      </c>
      <c r="H328" s="91">
        <v>11.6</v>
      </c>
      <c r="I328" s="47">
        <v>203</v>
      </c>
      <c r="J328" s="46">
        <v>3.2</v>
      </c>
      <c r="K328" s="46">
        <v>5.5</v>
      </c>
      <c r="L328" s="91">
        <v>11.7</v>
      </c>
      <c r="M328" s="48" t="str">
        <f t="shared" si="72"/>
        <v/>
      </c>
      <c r="N328" s="48" t="str">
        <f t="shared" si="73"/>
        <v/>
      </c>
      <c r="O328" s="48">
        <v>13</v>
      </c>
      <c r="P328" s="48">
        <v>0</v>
      </c>
      <c r="Q328" s="48">
        <v>100</v>
      </c>
      <c r="T328" s="92">
        <f t="shared" si="65"/>
        <v>-1.2503396111656755</v>
      </c>
      <c r="U328" s="92">
        <f t="shared" si="66"/>
        <v>-2.9456155310478094</v>
      </c>
      <c r="V328" s="90"/>
      <c r="W328" s="92">
        <f t="shared" si="67"/>
        <v>-0.39073112848927355</v>
      </c>
      <c r="X328" s="92">
        <f t="shared" si="68"/>
        <v>-0.92050485345244037</v>
      </c>
      <c r="Z328">
        <v>34</v>
      </c>
      <c r="AA328">
        <f>SUM(M327:M333)</f>
        <v>4</v>
      </c>
      <c r="AC328" s="20"/>
    </row>
    <row r="329" spans="1:29" x14ac:dyDescent="0.2">
      <c r="A329" s="163" t="s">
        <v>64</v>
      </c>
      <c r="B329" s="165">
        <v>34</v>
      </c>
      <c r="C329" s="42">
        <v>45525</v>
      </c>
      <c r="D329" s="90" t="str">
        <f>IF(ISNA(HLOOKUP(C329,'data Waalre'!$C$6:$BE$6,1,FALSE)),"",HLOOKUP(C329,'data Waalre'!$C$6:$BF$55,50,FALSE))</f>
        <v/>
      </c>
      <c r="E329" s="91">
        <v>20.9</v>
      </c>
      <c r="F329" s="91">
        <v>11.9</v>
      </c>
      <c r="G329" s="91">
        <v>15.8</v>
      </c>
      <c r="H329" s="91">
        <v>8.6</v>
      </c>
      <c r="I329" s="47">
        <v>239</v>
      </c>
      <c r="J329" s="46">
        <v>3.9</v>
      </c>
      <c r="K329" s="46">
        <v>10</v>
      </c>
      <c r="L329" s="91">
        <v>0</v>
      </c>
      <c r="M329" s="48">
        <f t="shared" si="72"/>
        <v>1</v>
      </c>
      <c r="N329" s="48" t="str">
        <f t="shared" si="73"/>
        <v/>
      </c>
      <c r="O329" s="48">
        <v>13</v>
      </c>
      <c r="P329" s="48">
        <v>0</v>
      </c>
      <c r="Q329" s="48">
        <v>100</v>
      </c>
      <c r="T329" s="92">
        <f t="shared" si="65"/>
        <v>-3.3429524727382374</v>
      </c>
      <c r="U329" s="92">
        <f t="shared" si="66"/>
        <v>-2.0086484921492125</v>
      </c>
      <c r="V329" s="90"/>
      <c r="W329" s="92">
        <f t="shared" si="67"/>
        <v>-0.85716730070211211</v>
      </c>
      <c r="X329" s="92">
        <f t="shared" si="68"/>
        <v>-0.51503807491005449</v>
      </c>
      <c r="AC329" s="20"/>
    </row>
    <row r="330" spans="1:29" x14ac:dyDescent="0.2">
      <c r="A330" s="172" t="s">
        <v>65</v>
      </c>
      <c r="B330" s="172">
        <v>34</v>
      </c>
      <c r="C330" s="173">
        <v>45526</v>
      </c>
      <c r="D330" s="90">
        <f>IF(ISNA(HLOOKUP(C330,'data Waalre'!$C$6:$BE$6,1,FALSE)),"",HLOOKUP(C330,'data Waalre'!$C$6:$BF$55,50,FALSE))</f>
        <v>22</v>
      </c>
      <c r="E330" s="91">
        <v>24.2</v>
      </c>
      <c r="F330" s="91">
        <v>11.7</v>
      </c>
      <c r="G330" s="91">
        <v>19</v>
      </c>
      <c r="H330" s="91">
        <v>11</v>
      </c>
      <c r="I330" s="47">
        <v>201</v>
      </c>
      <c r="J330" s="46">
        <v>4.9000000000000004</v>
      </c>
      <c r="K330" s="46">
        <v>8.1999999999999993</v>
      </c>
      <c r="L330" s="91">
        <v>0</v>
      </c>
      <c r="M330" s="48">
        <f t="shared" si="72"/>
        <v>1</v>
      </c>
      <c r="N330" s="48">
        <f t="shared" si="73"/>
        <v>1</v>
      </c>
      <c r="O330" s="48">
        <v>13</v>
      </c>
      <c r="P330" s="48">
        <v>0</v>
      </c>
      <c r="Q330" s="48">
        <v>100</v>
      </c>
      <c r="T330" s="92">
        <f t="shared" si="65"/>
        <v>-1.7560029527719723</v>
      </c>
      <c r="U330" s="92">
        <f t="shared" si="66"/>
        <v>-4.574544089836289</v>
      </c>
      <c r="V330" s="90"/>
      <c r="W330" s="92">
        <f t="shared" si="67"/>
        <v>-0.35836794954530043</v>
      </c>
      <c r="X330" s="92">
        <f t="shared" si="68"/>
        <v>-0.93358042649720174</v>
      </c>
      <c r="AC330" s="20"/>
    </row>
    <row r="331" spans="1:29" x14ac:dyDescent="0.2">
      <c r="A331" s="163" t="s">
        <v>66</v>
      </c>
      <c r="B331" s="165">
        <v>34</v>
      </c>
      <c r="C331" s="42">
        <v>45527</v>
      </c>
      <c r="D331" s="90" t="str">
        <f>IF(ISNA(HLOOKUP(C331,'data Waalre'!$C$6:$BE$6,1,FALSE)),"",HLOOKUP(C331,'data Waalre'!$C$6:$BF$55,50,FALSE))</f>
        <v/>
      </c>
      <c r="E331" s="91">
        <v>22.8</v>
      </c>
      <c r="F331" s="91">
        <v>16.7</v>
      </c>
      <c r="G331" s="91">
        <v>19.899999999999999</v>
      </c>
      <c r="H331" s="91">
        <v>16.3</v>
      </c>
      <c r="I331" s="47">
        <v>207</v>
      </c>
      <c r="J331" s="46">
        <v>5.8</v>
      </c>
      <c r="K331" s="46">
        <v>5.3</v>
      </c>
      <c r="L331" s="91">
        <v>3.7</v>
      </c>
      <c r="M331" s="48" t="str">
        <f t="shared" si="72"/>
        <v/>
      </c>
      <c r="N331" s="48" t="str">
        <f t="shared" si="73"/>
        <v/>
      </c>
      <c r="O331" s="48">
        <v>13</v>
      </c>
      <c r="P331" s="48">
        <v>0</v>
      </c>
      <c r="Q331" s="48">
        <v>100</v>
      </c>
      <c r="R331" s="154">
        <f t="shared" ref="R331" si="76">AVERAGE(G325:G331)</f>
        <v>18.485714285714288</v>
      </c>
      <c r="T331" s="92">
        <f t="shared" si="65"/>
        <v>-2.6331448984893679</v>
      </c>
      <c r="U331" s="92">
        <f t="shared" si="66"/>
        <v>-5.1678378402925347</v>
      </c>
      <c r="V331" s="90"/>
      <c r="W331" s="92">
        <f t="shared" si="67"/>
        <v>-0.45399049973954625</v>
      </c>
      <c r="X331" s="92">
        <f t="shared" si="68"/>
        <v>-0.89100652418836812</v>
      </c>
      <c r="AC331" s="20"/>
    </row>
    <row r="332" spans="1:29" x14ac:dyDescent="0.2">
      <c r="A332" s="163" t="s">
        <v>67</v>
      </c>
      <c r="B332" s="165">
        <v>34</v>
      </c>
      <c r="C332" s="42">
        <v>45528</v>
      </c>
      <c r="D332" s="90" t="str">
        <f>IF(ISNA(HLOOKUP(C332,'data Waalre'!$C$6:$BE$6,1,FALSE)),"",HLOOKUP(C332,'data Waalre'!$C$6:$BF$55,50,FALSE))</f>
        <v/>
      </c>
      <c r="E332" s="91">
        <v>29.7</v>
      </c>
      <c r="F332" s="91">
        <v>15.5</v>
      </c>
      <c r="G332" s="91">
        <v>20.5</v>
      </c>
      <c r="H332" s="91">
        <v>15</v>
      </c>
      <c r="I332" s="47">
        <v>199</v>
      </c>
      <c r="J332" s="46">
        <v>5</v>
      </c>
      <c r="K332" s="46">
        <v>5.9</v>
      </c>
      <c r="L332" s="91">
        <v>9.1</v>
      </c>
      <c r="M332" s="48" t="str">
        <f t="shared" si="72"/>
        <v/>
      </c>
      <c r="N332" s="48" t="str">
        <f t="shared" si="73"/>
        <v/>
      </c>
      <c r="O332" s="48">
        <v>13</v>
      </c>
      <c r="P332" s="48">
        <v>0</v>
      </c>
      <c r="Q332" s="48">
        <v>100</v>
      </c>
      <c r="R332" s="154"/>
      <c r="T332" s="92">
        <f t="shared" si="65"/>
        <v>-1.6278407722857837</v>
      </c>
      <c r="U332" s="92">
        <f t="shared" si="66"/>
        <v>-4.7275928779965835</v>
      </c>
      <c r="V332" s="90"/>
      <c r="W332" s="92">
        <f t="shared" si="67"/>
        <v>-0.32556815445715676</v>
      </c>
      <c r="X332" s="92">
        <f t="shared" si="68"/>
        <v>-0.94551857559931674</v>
      </c>
      <c r="AC332" s="20"/>
    </row>
    <row r="333" spans="1:29" x14ac:dyDescent="0.2">
      <c r="A333" s="163" t="s">
        <v>68</v>
      </c>
      <c r="B333" s="165">
        <v>34</v>
      </c>
      <c r="C333" s="42">
        <v>45529</v>
      </c>
      <c r="D333" s="90" t="str">
        <f>IF(ISNA(HLOOKUP(C333,'data Waalre'!$C$6:$BE$6,1,FALSE)),"",HLOOKUP(C333,'data Waalre'!$C$6:$BF$55,50,FALSE))</f>
        <v/>
      </c>
      <c r="E333" s="91">
        <v>21.9</v>
      </c>
      <c r="F333" s="91">
        <v>11.7</v>
      </c>
      <c r="G333" s="91">
        <v>16.3</v>
      </c>
      <c r="H333" s="91">
        <v>8.6</v>
      </c>
      <c r="I333" s="47">
        <v>221</v>
      </c>
      <c r="J333" s="46">
        <v>4.4000000000000004</v>
      </c>
      <c r="K333" s="46">
        <v>10.4</v>
      </c>
      <c r="L333" s="91">
        <v>0</v>
      </c>
      <c r="M333" s="48">
        <f t="shared" si="72"/>
        <v>1</v>
      </c>
      <c r="N333" s="48" t="str">
        <f t="shared" si="73"/>
        <v/>
      </c>
      <c r="O333" s="48">
        <v>13</v>
      </c>
      <c r="P333" s="48">
        <v>0</v>
      </c>
      <c r="Q333" s="48">
        <v>100</v>
      </c>
      <c r="T333" s="92">
        <f t="shared" si="65"/>
        <v>-2.8866597275582326</v>
      </c>
      <c r="U333" s="92">
        <f t="shared" si="66"/>
        <v>-3.3207221529801965</v>
      </c>
      <c r="V333" s="90"/>
      <c r="W333" s="92">
        <f t="shared" si="67"/>
        <v>-0.65605902899050739</v>
      </c>
      <c r="X333" s="92">
        <f t="shared" si="68"/>
        <v>-0.7547095802227719</v>
      </c>
      <c r="AC333" s="20"/>
    </row>
    <row r="334" spans="1:29" x14ac:dyDescent="0.2">
      <c r="A334" s="163" t="s">
        <v>62</v>
      </c>
      <c r="B334" s="163">
        <v>35</v>
      </c>
      <c r="C334" s="42">
        <v>45530</v>
      </c>
      <c r="D334" s="90" t="str">
        <f>IF(ISNA(HLOOKUP(C334,'data Waalre'!$C$6:$BE$6,1,FALSE)),"",HLOOKUP(C334,'data Waalre'!$C$6:$BF$55,50,FALSE))</f>
        <v/>
      </c>
      <c r="E334" s="91">
        <v>22.7</v>
      </c>
      <c r="F334" s="91">
        <v>10.6</v>
      </c>
      <c r="G334" s="91">
        <v>16.399999999999999</v>
      </c>
      <c r="H334" s="91">
        <v>7.7</v>
      </c>
      <c r="I334" s="47">
        <v>210</v>
      </c>
      <c r="J334" s="46">
        <v>2.8</v>
      </c>
      <c r="K334" s="46">
        <v>8.1</v>
      </c>
      <c r="L334" s="91">
        <v>0</v>
      </c>
      <c r="M334" s="48">
        <f t="shared" si="72"/>
        <v>1</v>
      </c>
      <c r="N334" s="48" t="str">
        <f t="shared" si="73"/>
        <v/>
      </c>
      <c r="O334" s="48">
        <v>13</v>
      </c>
      <c r="P334" s="48">
        <v>0</v>
      </c>
      <c r="Q334" s="48">
        <v>100</v>
      </c>
      <c r="T334" s="92">
        <f t="shared" si="65"/>
        <v>-1.4000000000000001</v>
      </c>
      <c r="U334" s="92">
        <f t="shared" si="66"/>
        <v>-2.4248711305964279</v>
      </c>
      <c r="V334" s="90"/>
      <c r="W334" s="92">
        <f t="shared" si="67"/>
        <v>-0.50000000000000011</v>
      </c>
      <c r="X334" s="92">
        <f t="shared" si="68"/>
        <v>-0.8660254037844386</v>
      </c>
      <c r="AC334" s="20"/>
    </row>
    <row r="335" spans="1:29" x14ac:dyDescent="0.2">
      <c r="A335" s="163" t="s">
        <v>63</v>
      </c>
      <c r="B335" s="165">
        <v>35</v>
      </c>
      <c r="C335" s="42">
        <v>45531</v>
      </c>
      <c r="D335" s="90" t="str">
        <f>IF(ISNA(HLOOKUP(C335,'data Waalre'!$C$6:$BE$6,1,FALSE)),"",HLOOKUP(C335,'data Waalre'!$C$6:$BF$55,50,FALSE))</f>
        <v/>
      </c>
      <c r="E335" s="91">
        <v>26</v>
      </c>
      <c r="F335" s="91">
        <v>9.3000000000000007</v>
      </c>
      <c r="G335" s="91">
        <v>18.100000000000001</v>
      </c>
      <c r="H335" s="91">
        <v>5.0999999999999996</v>
      </c>
      <c r="I335" s="47">
        <v>130</v>
      </c>
      <c r="J335" s="46">
        <v>1.4</v>
      </c>
      <c r="K335" s="46">
        <v>12.2</v>
      </c>
      <c r="L335" s="91">
        <v>0</v>
      </c>
      <c r="M335" s="48">
        <f t="shared" si="72"/>
        <v>1</v>
      </c>
      <c r="N335" s="48" t="str">
        <f t="shared" si="73"/>
        <v/>
      </c>
      <c r="O335" s="48">
        <v>13</v>
      </c>
      <c r="P335" s="48">
        <v>0</v>
      </c>
      <c r="Q335" s="48">
        <v>100</v>
      </c>
      <c r="T335" s="92">
        <f t="shared" si="65"/>
        <v>1.0724622203665692</v>
      </c>
      <c r="U335" s="92">
        <f t="shared" si="66"/>
        <v>-0.89990265356115506</v>
      </c>
      <c r="V335" s="90"/>
      <c r="W335" s="92">
        <f t="shared" si="67"/>
        <v>0.76604444311897801</v>
      </c>
      <c r="X335" s="92">
        <f t="shared" si="68"/>
        <v>-0.64278760968653936</v>
      </c>
      <c r="Z335">
        <v>35</v>
      </c>
      <c r="AA335">
        <f>SUM(M334:M340)</f>
        <v>5</v>
      </c>
      <c r="AC335" s="20"/>
    </row>
    <row r="336" spans="1:29" x14ac:dyDescent="0.2">
      <c r="A336" s="172" t="s">
        <v>64</v>
      </c>
      <c r="B336" s="172">
        <v>35</v>
      </c>
      <c r="C336" s="173">
        <v>45532</v>
      </c>
      <c r="D336" s="90">
        <f>IF(ISNA(HLOOKUP(C336,'data Waalre'!$C$6:$BE$6,1,FALSE)),"",HLOOKUP(C336,'data Waalre'!$C$6:$BF$55,50,FALSE))</f>
        <v>27</v>
      </c>
      <c r="E336" s="91">
        <v>30</v>
      </c>
      <c r="F336" s="91">
        <v>11.6</v>
      </c>
      <c r="G336" s="91">
        <v>21.7</v>
      </c>
      <c r="H336" s="91">
        <v>7.4</v>
      </c>
      <c r="I336" s="47">
        <v>149</v>
      </c>
      <c r="J336" s="46">
        <v>2.1</v>
      </c>
      <c r="K336" s="46">
        <v>12.8</v>
      </c>
      <c r="L336" s="91">
        <v>0</v>
      </c>
      <c r="M336" s="48">
        <f t="shared" si="72"/>
        <v>1</v>
      </c>
      <c r="N336" s="48">
        <f t="shared" si="73"/>
        <v>1</v>
      </c>
      <c r="O336" s="48">
        <v>13</v>
      </c>
      <c r="P336" s="48">
        <v>0</v>
      </c>
      <c r="Q336" s="48">
        <v>100</v>
      </c>
      <c r="T336" s="92">
        <f t="shared" si="65"/>
        <v>1.0815799573111142</v>
      </c>
      <c r="U336" s="92">
        <f t="shared" si="66"/>
        <v>-1.8000513314744357</v>
      </c>
      <c r="V336" s="90"/>
      <c r="W336" s="92">
        <f t="shared" si="67"/>
        <v>0.51503807491005438</v>
      </c>
      <c r="X336" s="92">
        <f t="shared" si="68"/>
        <v>-0.85716730070211222</v>
      </c>
      <c r="AC336" s="20"/>
    </row>
    <row r="337" spans="1:29" x14ac:dyDescent="0.2">
      <c r="A337" s="163" t="s">
        <v>65</v>
      </c>
      <c r="B337" s="165">
        <v>35</v>
      </c>
      <c r="C337" s="42">
        <v>45533</v>
      </c>
      <c r="D337" s="90" t="str">
        <f>IF(ISNA(HLOOKUP(C337,'data Waalre'!$C$6:$BE$6,1,FALSE)),"",HLOOKUP(C337,'data Waalre'!$C$6:$BF$55,50,FALSE))</f>
        <v/>
      </c>
      <c r="E337" s="91">
        <v>26.9</v>
      </c>
      <c r="F337" s="91">
        <v>15.7</v>
      </c>
      <c r="G337" s="91">
        <v>21</v>
      </c>
      <c r="H337" s="91">
        <v>11.8</v>
      </c>
      <c r="I337" s="47">
        <v>274</v>
      </c>
      <c r="J337" s="46">
        <v>2.2999999999999998</v>
      </c>
      <c r="K337" s="46">
        <v>9.1999999999999993</v>
      </c>
      <c r="L337" s="91">
        <v>0.1</v>
      </c>
      <c r="M337" s="48">
        <f t="shared" si="72"/>
        <v>1</v>
      </c>
      <c r="N337" s="48" t="str">
        <f t="shared" si="73"/>
        <v/>
      </c>
      <c r="O337" s="48">
        <v>13</v>
      </c>
      <c r="P337" s="48">
        <v>0</v>
      </c>
      <c r="Q337" s="48">
        <v>100</v>
      </c>
      <c r="T337" s="92">
        <f t="shared" si="65"/>
        <v>-2.2943973155975956</v>
      </c>
      <c r="U337" s="92">
        <f t="shared" si="66"/>
        <v>0.160439889611488</v>
      </c>
      <c r="V337" s="90"/>
      <c r="W337" s="92">
        <f t="shared" si="67"/>
        <v>-0.99756405025982431</v>
      </c>
      <c r="X337" s="92">
        <f t="shared" si="68"/>
        <v>6.9756473744125219E-2</v>
      </c>
      <c r="AC337" s="20"/>
    </row>
    <row r="338" spans="1:29" x14ac:dyDescent="0.2">
      <c r="A338" s="163" t="s">
        <v>66</v>
      </c>
      <c r="B338" s="165">
        <v>35</v>
      </c>
      <c r="C338" s="42">
        <v>45534</v>
      </c>
      <c r="D338" s="90" t="str">
        <f>IF(ISNA(HLOOKUP(C338,'data Waalre'!$C$6:$BE$6,1,FALSE)),"",HLOOKUP(C338,'data Waalre'!$C$6:$BF$55,50,FALSE))</f>
        <v/>
      </c>
      <c r="E338" s="91">
        <v>21.5</v>
      </c>
      <c r="F338" s="91">
        <v>15.8</v>
      </c>
      <c r="G338" s="91">
        <v>18</v>
      </c>
      <c r="H338" s="91">
        <v>15.7</v>
      </c>
      <c r="I338" s="47">
        <v>37</v>
      </c>
      <c r="J338" s="46">
        <v>3.3</v>
      </c>
      <c r="K338" s="46">
        <v>0.8</v>
      </c>
      <c r="L338" s="91">
        <v>2.6</v>
      </c>
      <c r="M338" s="48" t="str">
        <f t="shared" si="72"/>
        <v/>
      </c>
      <c r="N338" s="48" t="str">
        <f t="shared" si="73"/>
        <v/>
      </c>
      <c r="O338" s="48">
        <v>13</v>
      </c>
      <c r="P338" s="48">
        <v>0</v>
      </c>
      <c r="Q338" s="48">
        <v>100</v>
      </c>
      <c r="R338" s="154">
        <f t="shared" ref="R338" si="77">AVERAGE(G332:G338)</f>
        <v>18.857142857142858</v>
      </c>
      <c r="T338" s="92">
        <f t="shared" si="65"/>
        <v>1.9859895764017592</v>
      </c>
      <c r="U338" s="92">
        <f t="shared" si="66"/>
        <v>2.6354971831560663</v>
      </c>
      <c r="V338" s="90"/>
      <c r="W338" s="92">
        <f t="shared" si="67"/>
        <v>0.60181502315204827</v>
      </c>
      <c r="X338" s="92">
        <f t="shared" si="68"/>
        <v>0.79863551004729283</v>
      </c>
      <c r="AC338" s="20"/>
    </row>
    <row r="339" spans="1:29" x14ac:dyDescent="0.2">
      <c r="A339" s="172" t="s">
        <v>67</v>
      </c>
      <c r="B339" s="172">
        <v>35</v>
      </c>
      <c r="C339" s="173">
        <v>45535</v>
      </c>
      <c r="D339" s="90">
        <f>IF(ISNA(HLOOKUP(C339,'data Waalre'!$C$6:$BE$6,1,FALSE)),"",HLOOKUP(C339,'data Waalre'!$C$6:$BF$55,50,FALSE))</f>
        <v>24</v>
      </c>
      <c r="E339" s="91">
        <v>24.2</v>
      </c>
      <c r="F339" s="91">
        <v>14.2</v>
      </c>
      <c r="G339" s="91">
        <v>19.100000000000001</v>
      </c>
      <c r="H339" s="91">
        <v>13.8</v>
      </c>
      <c r="I339" s="47">
        <v>48</v>
      </c>
      <c r="J339" s="46">
        <v>5.0999999999999996</v>
      </c>
      <c r="K339" s="46">
        <v>9.5</v>
      </c>
      <c r="L339" s="91">
        <v>0.5</v>
      </c>
      <c r="M339" s="48" t="str">
        <f t="shared" si="72"/>
        <v/>
      </c>
      <c r="N339" s="48" t="str">
        <f t="shared" si="73"/>
        <v/>
      </c>
      <c r="O339" s="48">
        <v>13</v>
      </c>
      <c r="P339" s="48">
        <v>0</v>
      </c>
      <c r="Q339" s="48">
        <v>100</v>
      </c>
      <c r="R339" s="154"/>
      <c r="T339" s="92">
        <f t="shared" si="65"/>
        <v>3.7900386099347099</v>
      </c>
      <c r="U339" s="92">
        <f t="shared" si="66"/>
        <v>3.4125660924301768</v>
      </c>
      <c r="V339" s="90"/>
      <c r="W339" s="92">
        <f t="shared" si="67"/>
        <v>0.74314482547739413</v>
      </c>
      <c r="X339" s="92">
        <f t="shared" si="68"/>
        <v>0.66913060635885824</v>
      </c>
      <c r="AC339" s="20"/>
    </row>
    <row r="340" spans="1:29" x14ac:dyDescent="0.2">
      <c r="A340" s="163" t="s">
        <v>68</v>
      </c>
      <c r="B340" s="165">
        <v>35</v>
      </c>
      <c r="C340" s="42">
        <v>45536</v>
      </c>
      <c r="D340" s="90" t="str">
        <f>IF(ISNA(HLOOKUP(C340,'data Waalre'!$C$6:$BE$6,1,FALSE)),"",HLOOKUP(C340,'data Waalre'!$C$6:$BF$55,50,FALSE))</f>
        <v/>
      </c>
      <c r="E340" s="91">
        <v>31.3</v>
      </c>
      <c r="F340" s="91">
        <v>16.600000000000001</v>
      </c>
      <c r="G340" s="91">
        <v>23.8</v>
      </c>
      <c r="H340" s="91">
        <v>16.100000000000001</v>
      </c>
      <c r="I340" s="47">
        <v>74</v>
      </c>
      <c r="J340" s="46">
        <v>3.2</v>
      </c>
      <c r="K340" s="46">
        <v>10.4</v>
      </c>
      <c r="L340" s="91">
        <v>0</v>
      </c>
      <c r="M340" s="48">
        <f t="shared" si="72"/>
        <v>1</v>
      </c>
      <c r="N340" s="48" t="str">
        <f t="shared" si="73"/>
        <v/>
      </c>
      <c r="O340" s="48">
        <v>13</v>
      </c>
      <c r="P340" s="48">
        <v>0</v>
      </c>
      <c r="Q340" s="48">
        <v>100</v>
      </c>
      <c r="T340" s="92">
        <f t="shared" si="65"/>
        <v>3.0760374270026207</v>
      </c>
      <c r="U340" s="92">
        <f t="shared" si="66"/>
        <v>0.88203953861439732</v>
      </c>
      <c r="V340" s="90"/>
      <c r="W340" s="92">
        <f t="shared" si="67"/>
        <v>0.96126169593831889</v>
      </c>
      <c r="X340" s="92">
        <f t="shared" si="68"/>
        <v>0.27563735581699916</v>
      </c>
      <c r="AC340" s="20"/>
    </row>
    <row r="341" spans="1:29" x14ac:dyDescent="0.2">
      <c r="A341" s="172" t="s">
        <v>62</v>
      </c>
      <c r="B341" s="172">
        <v>36</v>
      </c>
      <c r="C341" s="173">
        <v>45537</v>
      </c>
      <c r="D341" s="90">
        <f>IF(ISNA(HLOOKUP(C341,'data Waalre'!$C$6:$BE$6,1,FALSE)),"",HLOOKUP(C341,'data Waalre'!$C$6:$BF$55,50,FALSE))</f>
        <v>27</v>
      </c>
      <c r="E341" s="91">
        <v>29.4</v>
      </c>
      <c r="F341" s="91">
        <v>18.399999999999999</v>
      </c>
      <c r="G341" s="91">
        <v>22.2</v>
      </c>
      <c r="H341" s="91">
        <v>16.5</v>
      </c>
      <c r="I341" s="47">
        <v>224</v>
      </c>
      <c r="J341" s="46">
        <v>2</v>
      </c>
      <c r="K341" s="46">
        <v>7.9</v>
      </c>
      <c r="L341" s="91">
        <v>1.7</v>
      </c>
      <c r="M341" s="48">
        <f t="shared" si="72"/>
        <v>1</v>
      </c>
      <c r="N341" s="48">
        <f t="shared" si="73"/>
        <v>1</v>
      </c>
      <c r="O341" s="48">
        <v>13</v>
      </c>
      <c r="P341" s="48">
        <v>0</v>
      </c>
      <c r="Q341" s="48">
        <v>100</v>
      </c>
      <c r="T341" s="92">
        <f t="shared" si="65"/>
        <v>-1.3893167409179947</v>
      </c>
      <c r="U341" s="92">
        <f t="shared" si="66"/>
        <v>-1.4386796006773022</v>
      </c>
      <c r="V341" s="90"/>
      <c r="W341" s="92">
        <f t="shared" si="67"/>
        <v>-0.69465837045899737</v>
      </c>
      <c r="X341" s="92">
        <f t="shared" si="68"/>
        <v>-0.71933980033865108</v>
      </c>
      <c r="AC341" s="20"/>
    </row>
    <row r="342" spans="1:29" x14ac:dyDescent="0.2">
      <c r="A342" s="163" t="s">
        <v>63</v>
      </c>
      <c r="B342" s="165">
        <v>36</v>
      </c>
      <c r="C342" s="42">
        <v>45538</v>
      </c>
      <c r="D342" s="90" t="str">
        <f>IF(ISNA(HLOOKUP(C342,'data Waalre'!$C$6:$BE$6,1,FALSE)),"",HLOOKUP(C342,'data Waalre'!$C$6:$BF$55,50,FALSE))</f>
        <v/>
      </c>
      <c r="E342" s="91">
        <v>23.5</v>
      </c>
      <c r="F342" s="91">
        <v>16.2</v>
      </c>
      <c r="G342" s="91">
        <v>20.399999999999999</v>
      </c>
      <c r="H342" s="91">
        <v>13.9</v>
      </c>
      <c r="I342" s="47">
        <v>202</v>
      </c>
      <c r="J342" s="46">
        <v>2</v>
      </c>
      <c r="K342" s="46">
        <v>1.6</v>
      </c>
      <c r="L342" s="91">
        <v>3.7</v>
      </c>
      <c r="M342" s="48" t="str">
        <f t="shared" si="72"/>
        <v/>
      </c>
      <c r="N342" s="48" t="str">
        <f t="shared" si="73"/>
        <v/>
      </c>
      <c r="O342" s="48">
        <v>13</v>
      </c>
      <c r="P342" s="48">
        <v>0</v>
      </c>
      <c r="Q342" s="48">
        <v>100</v>
      </c>
      <c r="T342" s="92">
        <f t="shared" si="65"/>
        <v>-0.74921318683182403</v>
      </c>
      <c r="U342" s="92">
        <f t="shared" si="66"/>
        <v>-1.8543677091335748</v>
      </c>
      <c r="V342" s="90"/>
      <c r="W342" s="92">
        <f t="shared" si="67"/>
        <v>-0.37460659341591201</v>
      </c>
      <c r="X342" s="92">
        <f t="shared" si="68"/>
        <v>-0.92718385456678742</v>
      </c>
      <c r="Z342">
        <v>36</v>
      </c>
      <c r="AA342">
        <f>SUM(M341:M347)</f>
        <v>4</v>
      </c>
      <c r="AC342" s="20"/>
    </row>
    <row r="343" spans="1:29" x14ac:dyDescent="0.2">
      <c r="A343" s="163" t="s">
        <v>64</v>
      </c>
      <c r="B343" s="165">
        <v>36</v>
      </c>
      <c r="C343" s="42">
        <v>45539</v>
      </c>
      <c r="D343" s="90" t="str">
        <f>IF(ISNA(HLOOKUP(C343,'data Waalre'!$C$6:$BE$6,1,FALSE)),"",HLOOKUP(C343,'data Waalre'!$C$6:$BF$55,50,FALSE))</f>
        <v/>
      </c>
      <c r="E343" s="91">
        <v>22.3</v>
      </c>
      <c r="F343" s="91">
        <v>15.1</v>
      </c>
      <c r="G343" s="91">
        <v>18.5</v>
      </c>
      <c r="H343" s="91">
        <v>12.7</v>
      </c>
      <c r="I343" s="47">
        <v>289</v>
      </c>
      <c r="J343" s="46">
        <v>1.3</v>
      </c>
      <c r="K343" s="46">
        <v>0.6</v>
      </c>
      <c r="L343" s="91">
        <v>0</v>
      </c>
      <c r="M343" s="48" t="str">
        <f t="shared" si="72"/>
        <v/>
      </c>
      <c r="N343" s="48" t="str">
        <f t="shared" si="73"/>
        <v/>
      </c>
      <c r="O343" s="48">
        <v>13</v>
      </c>
      <c r="P343" s="48">
        <v>0</v>
      </c>
      <c r="Q343" s="48">
        <v>100</v>
      </c>
      <c r="T343" s="92">
        <f t="shared" si="65"/>
        <v>-1.2291741482791121</v>
      </c>
      <c r="U343" s="92">
        <f t="shared" si="66"/>
        <v>0.4232386007943032</v>
      </c>
      <c r="V343" s="90"/>
      <c r="W343" s="92">
        <f t="shared" si="67"/>
        <v>-0.94551857559931696</v>
      </c>
      <c r="X343" s="92">
        <f t="shared" si="68"/>
        <v>0.32556815445715631</v>
      </c>
      <c r="AC343" s="20"/>
    </row>
    <row r="344" spans="1:29" x14ac:dyDescent="0.2">
      <c r="A344" s="163" t="s">
        <v>65</v>
      </c>
      <c r="B344" s="165">
        <v>36</v>
      </c>
      <c r="C344" s="42">
        <v>45540</v>
      </c>
      <c r="D344" s="90" t="str">
        <f>IF(ISNA(HLOOKUP(C344,'data Waalre'!$C$6:$BE$6,1,FALSE)),"",HLOOKUP(C344,'data Waalre'!$C$6:$BF$55,50,FALSE))</f>
        <v/>
      </c>
      <c r="E344" s="91">
        <v>27.8</v>
      </c>
      <c r="F344" s="91">
        <v>14.3</v>
      </c>
      <c r="G344" s="91">
        <v>20.6</v>
      </c>
      <c r="H344" s="91">
        <v>13.6</v>
      </c>
      <c r="I344" s="47">
        <v>36</v>
      </c>
      <c r="J344" s="46">
        <v>3.5</v>
      </c>
      <c r="K344" s="46">
        <v>5.2</v>
      </c>
      <c r="L344" s="91">
        <v>0</v>
      </c>
      <c r="M344" s="48">
        <f t="shared" si="72"/>
        <v>1</v>
      </c>
      <c r="N344" s="48" t="str">
        <f t="shared" si="73"/>
        <v/>
      </c>
      <c r="O344" s="48">
        <v>13</v>
      </c>
      <c r="P344" s="48">
        <v>0</v>
      </c>
      <c r="Q344" s="48">
        <v>100</v>
      </c>
      <c r="T344" s="92">
        <f t="shared" si="65"/>
        <v>2.0572483830236559</v>
      </c>
      <c r="U344" s="92">
        <f t="shared" si="66"/>
        <v>2.8315594803123161</v>
      </c>
      <c r="V344" s="90"/>
      <c r="W344" s="92">
        <f t="shared" si="67"/>
        <v>0.58778525229247314</v>
      </c>
      <c r="X344" s="92">
        <f t="shared" si="68"/>
        <v>0.80901699437494745</v>
      </c>
      <c r="AC344" s="20"/>
    </row>
    <row r="345" spans="1:29" x14ac:dyDescent="0.2">
      <c r="A345" s="163" t="s">
        <v>66</v>
      </c>
      <c r="B345" s="165">
        <v>36</v>
      </c>
      <c r="C345" s="42">
        <v>45541</v>
      </c>
      <c r="D345" s="90" t="str">
        <f>IF(ISNA(HLOOKUP(C345,'data Waalre'!$C$6:$BE$6,1,FALSE)),"",HLOOKUP(C345,'data Waalre'!$C$6:$BF$55,50,FALSE))</f>
        <v/>
      </c>
      <c r="E345" s="91">
        <v>21.5</v>
      </c>
      <c r="F345" s="91">
        <v>15.4</v>
      </c>
      <c r="G345" s="91">
        <v>18.899999999999999</v>
      </c>
      <c r="H345" s="91">
        <v>12.9</v>
      </c>
      <c r="I345" s="47">
        <v>166</v>
      </c>
      <c r="J345" s="46">
        <v>1.6</v>
      </c>
      <c r="K345" s="46">
        <v>0.2</v>
      </c>
      <c r="L345" s="91">
        <v>1.9</v>
      </c>
      <c r="M345" s="48" t="str">
        <f t="shared" si="72"/>
        <v/>
      </c>
      <c r="N345" s="48" t="str">
        <f t="shared" si="73"/>
        <v/>
      </c>
      <c r="O345" s="48">
        <v>13</v>
      </c>
      <c r="P345" s="48">
        <v>0</v>
      </c>
      <c r="Q345" s="48">
        <v>100</v>
      </c>
      <c r="R345" s="154">
        <f t="shared" ref="R345" si="78">AVERAGE(G339:G345)</f>
        <v>20.5</v>
      </c>
      <c r="T345" s="92">
        <f t="shared" si="65"/>
        <v>0.38707503295946838</v>
      </c>
      <c r="U345" s="92">
        <f t="shared" si="66"/>
        <v>-1.5524731620415944</v>
      </c>
      <c r="V345" s="90"/>
      <c r="W345" s="92">
        <f t="shared" si="67"/>
        <v>0.24192189559966773</v>
      </c>
      <c r="X345" s="92">
        <f t="shared" si="68"/>
        <v>-0.97029572627599647</v>
      </c>
      <c r="AC345" s="20"/>
    </row>
    <row r="346" spans="1:29" x14ac:dyDescent="0.2">
      <c r="A346" s="172" t="s">
        <v>67</v>
      </c>
      <c r="B346" s="172">
        <v>36</v>
      </c>
      <c r="C346" s="173">
        <v>45542</v>
      </c>
      <c r="D346" s="90">
        <f>IF(ISNA(HLOOKUP(C346,'data Waalre'!$C$6:$BE$6,1,FALSE)),"",HLOOKUP(C346,'data Waalre'!$C$6:$BF$55,50,FALSE))</f>
        <v>27</v>
      </c>
      <c r="E346" s="91">
        <v>28.6</v>
      </c>
      <c r="F346" s="91">
        <v>14.3</v>
      </c>
      <c r="G346" s="91">
        <v>21.7</v>
      </c>
      <c r="H346" s="91">
        <v>11.1</v>
      </c>
      <c r="I346" s="47">
        <v>110</v>
      </c>
      <c r="J346" s="46">
        <v>2</v>
      </c>
      <c r="K346" s="46">
        <v>6.7</v>
      </c>
      <c r="L346" s="91">
        <v>1.7</v>
      </c>
      <c r="M346" s="48">
        <f t="shared" si="72"/>
        <v>1</v>
      </c>
      <c r="N346" s="48">
        <f t="shared" si="73"/>
        <v>1</v>
      </c>
      <c r="O346" s="48">
        <v>13</v>
      </c>
      <c r="P346" s="48">
        <v>0</v>
      </c>
      <c r="Q346" s="48">
        <v>100</v>
      </c>
      <c r="R346" s="154"/>
      <c r="T346" s="92">
        <f t="shared" si="65"/>
        <v>1.8793852415718169</v>
      </c>
      <c r="U346" s="92">
        <f t="shared" si="66"/>
        <v>-0.68404028665133743</v>
      </c>
      <c r="V346" s="90"/>
      <c r="W346" s="92">
        <f t="shared" si="67"/>
        <v>0.93969262078590843</v>
      </c>
      <c r="X346" s="92">
        <f t="shared" si="68"/>
        <v>-0.34202014332566871</v>
      </c>
      <c r="AC346" s="20"/>
    </row>
    <row r="347" spans="1:29" x14ac:dyDescent="0.2">
      <c r="A347" s="163" t="s">
        <v>68</v>
      </c>
      <c r="B347" s="165">
        <v>36</v>
      </c>
      <c r="C347" s="42">
        <v>45543</v>
      </c>
      <c r="D347" s="90" t="str">
        <f>IF(ISNA(HLOOKUP(C347,'data Waalre'!$C$6:$BE$6,1,FALSE)),"",HLOOKUP(C347,'data Waalre'!$C$6:$BF$55,50,FALSE))</f>
        <v/>
      </c>
      <c r="E347" s="91">
        <v>22.8</v>
      </c>
      <c r="F347" s="91">
        <v>14.3</v>
      </c>
      <c r="G347" s="91">
        <v>18.7</v>
      </c>
      <c r="H347" s="91">
        <v>11.4</v>
      </c>
      <c r="I347" s="47">
        <v>186</v>
      </c>
      <c r="J347" s="46">
        <v>3.9</v>
      </c>
      <c r="K347" s="46">
        <v>9.6999999999999993</v>
      </c>
      <c r="L347" s="91">
        <v>0</v>
      </c>
      <c r="M347" s="48">
        <f t="shared" si="72"/>
        <v>1</v>
      </c>
      <c r="N347" s="48" t="str">
        <f t="shared" si="73"/>
        <v/>
      </c>
      <c r="O347" s="48">
        <v>13</v>
      </c>
      <c r="P347" s="48">
        <v>0</v>
      </c>
      <c r="Q347" s="48">
        <v>100</v>
      </c>
      <c r="T347" s="92">
        <f t="shared" si="65"/>
        <v>-0.40766100674384692</v>
      </c>
      <c r="U347" s="92">
        <f t="shared" si="66"/>
        <v>-3.8786353919362662</v>
      </c>
      <c r="V347" s="90"/>
      <c r="W347" s="92">
        <f t="shared" si="67"/>
        <v>-0.10452846326765305</v>
      </c>
      <c r="X347" s="92">
        <f t="shared" si="68"/>
        <v>-0.9945218953682734</v>
      </c>
      <c r="AC347" s="20"/>
    </row>
    <row r="348" spans="1:29" x14ac:dyDescent="0.2">
      <c r="A348" s="172" t="s">
        <v>62</v>
      </c>
      <c r="B348" s="172">
        <v>37</v>
      </c>
      <c r="C348" s="173">
        <v>45544</v>
      </c>
      <c r="D348" s="90">
        <f>IF(ISNA(HLOOKUP(C348,'data Waalre'!$C$6:$BE$6,1,FALSE)),"",HLOOKUP(C348,'data Waalre'!$C$6:$BF$55,50,FALSE))</f>
        <v>19</v>
      </c>
      <c r="E348" s="91">
        <v>22</v>
      </c>
      <c r="F348" s="91">
        <v>12.4</v>
      </c>
      <c r="G348" s="91">
        <v>16.600000000000001</v>
      </c>
      <c r="H348" s="91">
        <v>11.1</v>
      </c>
      <c r="I348" s="47">
        <v>278</v>
      </c>
      <c r="J348" s="46">
        <v>2.8</v>
      </c>
      <c r="K348" s="46">
        <v>4.0999999999999996</v>
      </c>
      <c r="L348" s="91">
        <v>0.6</v>
      </c>
      <c r="M348" s="48">
        <f t="shared" si="72"/>
        <v>1</v>
      </c>
      <c r="N348" s="48">
        <f t="shared" si="73"/>
        <v>1</v>
      </c>
      <c r="O348" s="48">
        <v>13</v>
      </c>
      <c r="P348" s="48">
        <v>0</v>
      </c>
      <c r="Q348" s="48">
        <v>100</v>
      </c>
      <c r="T348" s="92">
        <f t="shared" si="65"/>
        <v>-2.7727505924763967</v>
      </c>
      <c r="U348" s="92">
        <f t="shared" si="66"/>
        <v>0.38968468268818329</v>
      </c>
      <c r="V348" s="90"/>
      <c r="W348" s="92">
        <f t="shared" si="67"/>
        <v>-0.99026806874157036</v>
      </c>
      <c r="X348" s="92">
        <f t="shared" si="68"/>
        <v>0.13917310096006547</v>
      </c>
      <c r="AC348" s="20"/>
    </row>
    <row r="349" spans="1:29" x14ac:dyDescent="0.2">
      <c r="A349" s="163" t="s">
        <v>63</v>
      </c>
      <c r="B349" s="165">
        <v>37</v>
      </c>
      <c r="C349" s="42">
        <v>45545</v>
      </c>
      <c r="D349" s="90" t="str">
        <f>IF(ISNA(HLOOKUP(C349,'data Waalre'!$C$6:$BE$6,1,FALSE)),"",HLOOKUP(C349,'data Waalre'!$C$6:$BF$55,50,FALSE))</f>
        <v/>
      </c>
      <c r="E349" s="91">
        <v>17.7</v>
      </c>
      <c r="F349" s="91">
        <v>12.6</v>
      </c>
      <c r="G349" s="91">
        <v>14.8</v>
      </c>
      <c r="H349" s="91">
        <v>12.3</v>
      </c>
      <c r="I349" s="47">
        <v>214</v>
      </c>
      <c r="J349" s="46">
        <v>6.4</v>
      </c>
      <c r="K349" s="46">
        <v>2.6</v>
      </c>
      <c r="L349" s="91">
        <v>6.5</v>
      </c>
      <c r="M349" s="48" t="str">
        <f t="shared" si="72"/>
        <v/>
      </c>
      <c r="N349" s="48" t="str">
        <f t="shared" si="73"/>
        <v/>
      </c>
      <c r="O349" s="48">
        <v>13</v>
      </c>
      <c r="P349" s="48">
        <v>0</v>
      </c>
      <c r="Q349" s="48">
        <v>100</v>
      </c>
      <c r="T349" s="92">
        <f t="shared" si="65"/>
        <v>-3.5788345822127789</v>
      </c>
      <c r="U349" s="92">
        <f t="shared" si="66"/>
        <v>-5.3058404643522685</v>
      </c>
      <c r="V349" s="90"/>
      <c r="W349" s="92">
        <f t="shared" si="67"/>
        <v>-0.55919290347074668</v>
      </c>
      <c r="X349" s="92">
        <f t="shared" si="68"/>
        <v>-0.82903757255504185</v>
      </c>
      <c r="Z349">
        <v>37</v>
      </c>
      <c r="AA349">
        <f>SUM(M348:M354)</f>
        <v>2</v>
      </c>
      <c r="AC349" s="20"/>
    </row>
    <row r="350" spans="1:29" x14ac:dyDescent="0.2">
      <c r="A350" s="163" t="s">
        <v>64</v>
      </c>
      <c r="B350" s="165">
        <v>37</v>
      </c>
      <c r="C350" s="42">
        <v>45546</v>
      </c>
      <c r="D350" s="90" t="str">
        <f>IF(ISNA(HLOOKUP(C350,'data Waalre'!$C$6:$BE$6,1,FALSE)),"",HLOOKUP(C350,'data Waalre'!$C$6:$BF$55,50,FALSE))</f>
        <v/>
      </c>
      <c r="E350" s="91">
        <v>15.6</v>
      </c>
      <c r="F350" s="91">
        <v>7.5</v>
      </c>
      <c r="G350" s="91">
        <v>10.8</v>
      </c>
      <c r="H350" s="91">
        <v>7</v>
      </c>
      <c r="I350" s="47">
        <v>246</v>
      </c>
      <c r="J350" s="46">
        <v>4.2</v>
      </c>
      <c r="K350" s="46">
        <v>7.3</v>
      </c>
      <c r="L350" s="91">
        <v>24.2</v>
      </c>
      <c r="M350" s="48" t="str">
        <f t="shared" si="72"/>
        <v/>
      </c>
      <c r="N350" s="48" t="str">
        <f t="shared" si="73"/>
        <v/>
      </c>
      <c r="O350" s="48">
        <v>13</v>
      </c>
      <c r="P350" s="48">
        <v>0</v>
      </c>
      <c r="Q350" s="48">
        <v>100</v>
      </c>
      <c r="T350" s="92">
        <f t="shared" si="65"/>
        <v>-3.8368909220989242</v>
      </c>
      <c r="U350" s="92">
        <f t="shared" si="66"/>
        <v>-1.7082939009183604</v>
      </c>
      <c r="V350" s="90"/>
      <c r="W350" s="92">
        <f t="shared" si="67"/>
        <v>-0.91354545764260098</v>
      </c>
      <c r="X350" s="92">
        <f t="shared" si="68"/>
        <v>-0.4067366430758001</v>
      </c>
      <c r="AC350" s="20"/>
    </row>
    <row r="351" spans="1:29" x14ac:dyDescent="0.2">
      <c r="A351" s="163" t="s">
        <v>65</v>
      </c>
      <c r="B351" s="165">
        <v>37</v>
      </c>
      <c r="C351" s="42">
        <v>45547</v>
      </c>
      <c r="D351" s="90" t="str">
        <f>IF(ISNA(HLOOKUP(C351,'data Waalre'!$C$6:$BE$6,1,FALSE)),"",HLOOKUP(C351,'data Waalre'!$C$6:$BF$55,50,FALSE))</f>
        <v/>
      </c>
      <c r="E351" s="91">
        <v>15.6</v>
      </c>
      <c r="F351" s="91">
        <v>4.3</v>
      </c>
      <c r="G351" s="91">
        <v>9.8000000000000007</v>
      </c>
      <c r="H351" s="91">
        <v>1.7</v>
      </c>
      <c r="I351" s="47">
        <v>254</v>
      </c>
      <c r="J351" s="46">
        <v>2.7</v>
      </c>
      <c r="K351" s="46">
        <v>7.8</v>
      </c>
      <c r="L351" s="91">
        <v>0.5</v>
      </c>
      <c r="M351" s="48" t="str">
        <f t="shared" si="72"/>
        <v/>
      </c>
      <c r="N351" s="48" t="str">
        <f t="shared" si="73"/>
        <v/>
      </c>
      <c r="O351" s="48">
        <v>13</v>
      </c>
      <c r="P351" s="48">
        <v>0</v>
      </c>
      <c r="Q351" s="48">
        <v>100</v>
      </c>
      <c r="T351" s="92">
        <f t="shared" si="65"/>
        <v>-2.5954065790334613</v>
      </c>
      <c r="U351" s="92">
        <f t="shared" si="66"/>
        <v>-0.74422086070589699</v>
      </c>
      <c r="V351" s="90"/>
      <c r="W351" s="92">
        <f t="shared" si="67"/>
        <v>-0.96126169593831901</v>
      </c>
      <c r="X351" s="92">
        <f t="shared" si="68"/>
        <v>-0.27563735581699889</v>
      </c>
      <c r="AC351" s="20"/>
    </row>
    <row r="352" spans="1:29" x14ac:dyDescent="0.2">
      <c r="A352" s="163" t="s">
        <v>66</v>
      </c>
      <c r="B352" s="165">
        <v>37</v>
      </c>
      <c r="C352" s="42">
        <v>45548</v>
      </c>
      <c r="D352" s="90" t="str">
        <f>IF(ISNA(HLOOKUP(C352,'data Waalre'!$C$6:$BE$6,1,FALSE)),"",HLOOKUP(C352,'data Waalre'!$C$6:$BF$55,50,FALSE))</f>
        <v/>
      </c>
      <c r="E352" s="91">
        <v>17.7</v>
      </c>
      <c r="F352" s="91">
        <v>3.2</v>
      </c>
      <c r="G352" s="91">
        <v>10.3</v>
      </c>
      <c r="H352" s="91">
        <v>0.1</v>
      </c>
      <c r="I352" s="47">
        <v>335</v>
      </c>
      <c r="J352" s="46">
        <v>2.2000000000000002</v>
      </c>
      <c r="K352" s="46">
        <v>7.9</v>
      </c>
      <c r="L352" s="91">
        <v>0.3</v>
      </c>
      <c r="M352" s="48" t="str">
        <f t="shared" si="72"/>
        <v/>
      </c>
      <c r="N352" s="48" t="str">
        <f t="shared" si="73"/>
        <v/>
      </c>
      <c r="O352" s="48">
        <v>13</v>
      </c>
      <c r="P352" s="48">
        <v>0</v>
      </c>
      <c r="Q352" s="48">
        <v>100</v>
      </c>
      <c r="R352" s="154">
        <f t="shared" ref="R352" si="79">AVERAGE(G346:G352)</f>
        <v>14.671428571428569</v>
      </c>
      <c r="T352" s="92">
        <f t="shared" si="65"/>
        <v>-0.92976017582954007</v>
      </c>
      <c r="U352" s="92">
        <f t="shared" si="66"/>
        <v>1.9938771314806296</v>
      </c>
      <c r="V352" s="90"/>
      <c r="W352" s="92">
        <f t="shared" si="67"/>
        <v>-0.4226182617407</v>
      </c>
      <c r="X352" s="92">
        <f t="shared" si="68"/>
        <v>0.90630778703664971</v>
      </c>
      <c r="AC352" s="20"/>
    </row>
    <row r="353" spans="1:29" x14ac:dyDescent="0.2">
      <c r="A353" s="163" t="s">
        <v>67</v>
      </c>
      <c r="B353" s="165">
        <v>37</v>
      </c>
      <c r="C353" s="42">
        <v>45549</v>
      </c>
      <c r="D353" s="90" t="str">
        <f>IF(ISNA(HLOOKUP(C353,'data Waalre'!$C$6:$BE$6,1,FALSE)),"",HLOOKUP(C353,'data Waalre'!$C$6:$BF$55,50,FALSE))</f>
        <v/>
      </c>
      <c r="E353" s="91">
        <v>17.7</v>
      </c>
      <c r="F353" s="91">
        <v>3</v>
      </c>
      <c r="G353" s="91">
        <v>10.5</v>
      </c>
      <c r="H353" s="91">
        <v>-0.7</v>
      </c>
      <c r="I353" s="47">
        <v>288</v>
      </c>
      <c r="J353" s="46">
        <v>1.5</v>
      </c>
      <c r="K353" s="46">
        <v>9</v>
      </c>
      <c r="L353" s="91">
        <v>0</v>
      </c>
      <c r="M353" s="48" t="str">
        <f t="shared" si="72"/>
        <v/>
      </c>
      <c r="N353" s="48" t="str">
        <f t="shared" si="73"/>
        <v/>
      </c>
      <c r="O353" s="48">
        <v>13</v>
      </c>
      <c r="P353" s="48">
        <v>0</v>
      </c>
      <c r="Q353" s="48">
        <v>100</v>
      </c>
      <c r="R353" s="154"/>
      <c r="T353" s="92">
        <f t="shared" si="65"/>
        <v>-1.4265847744427305</v>
      </c>
      <c r="U353" s="92">
        <f t="shared" si="66"/>
        <v>0.46352549156242084</v>
      </c>
      <c r="V353" s="90"/>
      <c r="W353" s="92">
        <f t="shared" si="67"/>
        <v>-0.95105651629515364</v>
      </c>
      <c r="X353" s="92">
        <f t="shared" si="68"/>
        <v>0.30901699437494723</v>
      </c>
      <c r="AC353" s="20"/>
    </row>
    <row r="354" spans="1:29" x14ac:dyDescent="0.2">
      <c r="A354" s="172" t="s">
        <v>68</v>
      </c>
      <c r="B354" s="172">
        <v>37</v>
      </c>
      <c r="C354" s="173">
        <v>45550</v>
      </c>
      <c r="D354" s="90">
        <f>IF(ISNA(HLOOKUP(C354,'data Waalre'!$C$6:$BE$6,1,FALSE)),"",HLOOKUP(C354,'data Waalre'!$C$6:$BF$55,50,FALSE))</f>
        <v>17</v>
      </c>
      <c r="E354" s="91">
        <v>19.5</v>
      </c>
      <c r="F354" s="91">
        <v>4.8</v>
      </c>
      <c r="G354" s="91">
        <v>13</v>
      </c>
      <c r="H354" s="91">
        <v>1.5</v>
      </c>
      <c r="I354" s="47">
        <v>257</v>
      </c>
      <c r="J354" s="46">
        <v>1.8</v>
      </c>
      <c r="K354" s="46">
        <v>6.3</v>
      </c>
      <c r="L354" s="91">
        <v>0</v>
      </c>
      <c r="M354" s="48">
        <f t="shared" si="72"/>
        <v>1</v>
      </c>
      <c r="N354" s="48">
        <f t="shared" si="73"/>
        <v>1</v>
      </c>
      <c r="O354" s="48">
        <v>13</v>
      </c>
      <c r="P354" s="48">
        <v>0</v>
      </c>
      <c r="Q354" s="48">
        <v>100</v>
      </c>
      <c r="T354" s="92">
        <f t="shared" ref="T354:T417" si="80">J354*SIN(I354*PI()/180)</f>
        <v>-1.7538661166134233</v>
      </c>
      <c r="U354" s="92">
        <f t="shared" ref="U354:U417" si="81">J354*COS(I354*PI()/180)</f>
        <v>-0.40491189781895748</v>
      </c>
      <c r="V354" s="90"/>
      <c r="W354" s="92">
        <f t="shared" ref="W354:W417" si="82">SIN(I354*PI()/180)</f>
        <v>-0.97437006478523513</v>
      </c>
      <c r="X354" s="92">
        <f t="shared" ref="X354:X417" si="83">COS(I354*PI()/180)</f>
        <v>-0.22495105434386525</v>
      </c>
      <c r="AC354" s="20"/>
    </row>
    <row r="355" spans="1:29" x14ac:dyDescent="0.2">
      <c r="A355" s="163" t="s">
        <v>62</v>
      </c>
      <c r="B355" s="163">
        <v>38</v>
      </c>
      <c r="C355" s="42">
        <v>45551</v>
      </c>
      <c r="D355" s="90" t="str">
        <f>IF(ISNA(HLOOKUP(C355,'data Waalre'!$C$6:$BE$6,1,FALSE)),"",HLOOKUP(C355,'data Waalre'!$C$6:$BF$55,50,FALSE))</f>
        <v/>
      </c>
      <c r="E355" s="91">
        <v>20.3</v>
      </c>
      <c r="F355" s="91">
        <v>9.1999999999999993</v>
      </c>
      <c r="G355" s="91">
        <v>14.7</v>
      </c>
      <c r="H355" s="91">
        <v>5.9</v>
      </c>
      <c r="I355" s="47">
        <v>348</v>
      </c>
      <c r="J355" s="46">
        <v>2.7</v>
      </c>
      <c r="K355" s="46">
        <v>2.6</v>
      </c>
      <c r="L355" s="91">
        <v>0</v>
      </c>
      <c r="M355" s="48" t="str">
        <f t="shared" si="72"/>
        <v/>
      </c>
      <c r="N355" s="48" t="str">
        <f t="shared" si="73"/>
        <v/>
      </c>
      <c r="O355" s="48">
        <v>13</v>
      </c>
      <c r="P355" s="48">
        <v>0</v>
      </c>
      <c r="Q355" s="48">
        <v>100</v>
      </c>
      <c r="T355" s="92">
        <f t="shared" si="80"/>
        <v>-0.56136156520795166</v>
      </c>
      <c r="U355" s="92">
        <f t="shared" si="81"/>
        <v>2.6409985219812753</v>
      </c>
      <c r="V355" s="90"/>
      <c r="W355" s="92">
        <f t="shared" si="82"/>
        <v>-0.20791169081775987</v>
      </c>
      <c r="X355" s="92">
        <f t="shared" si="83"/>
        <v>0.97814760073380558</v>
      </c>
      <c r="AC355" s="20"/>
    </row>
    <row r="356" spans="1:29" x14ac:dyDescent="0.2">
      <c r="A356" s="172" t="s">
        <v>63</v>
      </c>
      <c r="B356" s="172">
        <v>38</v>
      </c>
      <c r="C356" s="173">
        <v>45552</v>
      </c>
      <c r="D356" s="90">
        <f>IF(ISNA(HLOOKUP(C356,'data Waalre'!$C$6:$BE$6,1,FALSE)),"",HLOOKUP(C356,'data Waalre'!$C$6:$BF$55,50,FALSE))</f>
        <v>18</v>
      </c>
      <c r="E356" s="91">
        <v>21.2</v>
      </c>
      <c r="F356" s="91">
        <v>12.6</v>
      </c>
      <c r="G356" s="91">
        <v>16.5</v>
      </c>
      <c r="H356" s="91">
        <v>12</v>
      </c>
      <c r="I356" s="47">
        <v>35</v>
      </c>
      <c r="J356" s="46">
        <v>4.8</v>
      </c>
      <c r="K356" s="46">
        <v>10.7</v>
      </c>
      <c r="L356" s="91">
        <v>0</v>
      </c>
      <c r="M356" s="48">
        <f t="shared" si="72"/>
        <v>1</v>
      </c>
      <c r="N356" s="48">
        <f t="shared" si="73"/>
        <v>1</v>
      </c>
      <c r="O356" s="48">
        <v>13</v>
      </c>
      <c r="P356" s="48">
        <v>0</v>
      </c>
      <c r="Q356" s="48">
        <v>100</v>
      </c>
      <c r="T356" s="92">
        <f t="shared" si="80"/>
        <v>2.7531668944850209</v>
      </c>
      <c r="U356" s="92">
        <f t="shared" si="81"/>
        <v>3.9319298125871605</v>
      </c>
      <c r="V356" s="90"/>
      <c r="W356" s="92">
        <f t="shared" si="82"/>
        <v>0.57357643635104605</v>
      </c>
      <c r="X356" s="92">
        <f t="shared" si="83"/>
        <v>0.8191520442889918</v>
      </c>
      <c r="Z356">
        <v>38</v>
      </c>
      <c r="AA356">
        <f>SUM(M355:M361)</f>
        <v>6</v>
      </c>
      <c r="AC356" s="20"/>
    </row>
    <row r="357" spans="1:29" x14ac:dyDescent="0.2">
      <c r="A357" s="163" t="s">
        <v>64</v>
      </c>
      <c r="B357" s="165">
        <v>38</v>
      </c>
      <c r="C357" s="42">
        <v>45553</v>
      </c>
      <c r="D357" s="90" t="str">
        <f>IF(ISNA(HLOOKUP(C357,'data Waalre'!$C$6:$BE$6,1,FALSE)),"",HLOOKUP(C357,'data Waalre'!$C$6:$BF$55,50,FALSE))</f>
        <v/>
      </c>
      <c r="E357" s="91">
        <v>22.6</v>
      </c>
      <c r="F357" s="91">
        <v>13.1</v>
      </c>
      <c r="G357" s="91">
        <v>17.2</v>
      </c>
      <c r="H357" s="91">
        <v>12.6</v>
      </c>
      <c r="I357" s="47">
        <v>45</v>
      </c>
      <c r="J357" s="46">
        <v>4.8</v>
      </c>
      <c r="K357" s="46">
        <v>6.4</v>
      </c>
      <c r="L357" s="91">
        <v>0</v>
      </c>
      <c r="M357" s="48">
        <f t="shared" si="72"/>
        <v>1</v>
      </c>
      <c r="N357" s="48" t="str">
        <f t="shared" si="73"/>
        <v/>
      </c>
      <c r="O357" s="48">
        <v>13</v>
      </c>
      <c r="P357" s="48">
        <v>0</v>
      </c>
      <c r="Q357" s="48">
        <v>100</v>
      </c>
      <c r="T357" s="92">
        <f t="shared" si="80"/>
        <v>3.3941125496954276</v>
      </c>
      <c r="U357" s="92">
        <f t="shared" si="81"/>
        <v>3.3941125496954281</v>
      </c>
      <c r="V357" s="90"/>
      <c r="W357" s="92">
        <f t="shared" si="82"/>
        <v>0.70710678118654746</v>
      </c>
      <c r="X357" s="92">
        <f t="shared" si="83"/>
        <v>0.70710678118654757</v>
      </c>
      <c r="AC357" s="20"/>
    </row>
    <row r="358" spans="1:29" x14ac:dyDescent="0.2">
      <c r="A358" s="172" t="s">
        <v>65</v>
      </c>
      <c r="B358" s="172">
        <v>38</v>
      </c>
      <c r="C358" s="173">
        <v>45554</v>
      </c>
      <c r="D358" s="90">
        <f>IF(ISNA(HLOOKUP(C358,'data Waalre'!$C$6:$BE$6,1,FALSE)),"",HLOOKUP(C358,'data Waalre'!$C$6:$BF$55,50,FALSE))</f>
        <v>23</v>
      </c>
      <c r="E358" s="91">
        <v>24.1</v>
      </c>
      <c r="F358" s="91">
        <v>13.3</v>
      </c>
      <c r="G358" s="91">
        <v>18</v>
      </c>
      <c r="H358" s="91">
        <v>12.3</v>
      </c>
      <c r="I358" s="47">
        <v>49</v>
      </c>
      <c r="J358" s="46">
        <v>4.5</v>
      </c>
      <c r="K358" s="46">
        <v>9.8000000000000007</v>
      </c>
      <c r="L358" s="91">
        <v>0</v>
      </c>
      <c r="M358" s="48">
        <f t="shared" si="72"/>
        <v>1</v>
      </c>
      <c r="N358" s="48">
        <f t="shared" si="73"/>
        <v>1</v>
      </c>
      <c r="O358" s="48">
        <v>13</v>
      </c>
      <c r="P358" s="48">
        <v>0</v>
      </c>
      <c r="Q358" s="48">
        <v>100</v>
      </c>
      <c r="T358" s="92">
        <f t="shared" si="80"/>
        <v>3.3961931110024741</v>
      </c>
      <c r="U358" s="92">
        <f t="shared" si="81"/>
        <v>2.9522656304572825</v>
      </c>
      <c r="V358" s="90"/>
      <c r="W358" s="92">
        <f t="shared" si="82"/>
        <v>0.75470958022277201</v>
      </c>
      <c r="X358" s="92">
        <f t="shared" si="83"/>
        <v>0.65605902899050728</v>
      </c>
      <c r="AC358" s="20"/>
    </row>
    <row r="359" spans="1:29" x14ac:dyDescent="0.2">
      <c r="A359" s="163" t="s">
        <v>66</v>
      </c>
      <c r="B359" s="165">
        <v>38</v>
      </c>
      <c r="C359" s="42">
        <v>45555</v>
      </c>
      <c r="D359" s="90" t="str">
        <f>IF(ISNA(HLOOKUP(C359,'data Waalre'!$C$6:$BE$6,1,FALSE)),"",HLOOKUP(C359,'data Waalre'!$C$6:$BF$55,50,FALSE))</f>
        <v/>
      </c>
      <c r="E359" s="91">
        <v>23.8</v>
      </c>
      <c r="F359" s="91">
        <v>13</v>
      </c>
      <c r="G359" s="91">
        <v>18.100000000000001</v>
      </c>
      <c r="H359" s="91">
        <v>12.2</v>
      </c>
      <c r="I359" s="47">
        <v>64</v>
      </c>
      <c r="J359" s="46">
        <v>3.7</v>
      </c>
      <c r="K359" s="46">
        <v>11.2</v>
      </c>
      <c r="L359" s="91">
        <v>0</v>
      </c>
      <c r="M359" s="48">
        <f t="shared" si="72"/>
        <v>1</v>
      </c>
      <c r="N359" s="48" t="str">
        <f t="shared" si="73"/>
        <v/>
      </c>
      <c r="O359" s="48">
        <v>13</v>
      </c>
      <c r="P359" s="48">
        <v>0</v>
      </c>
      <c r="Q359" s="48">
        <v>100</v>
      </c>
      <c r="R359" s="154">
        <f t="shared" ref="R359" si="84">AVERAGE(G353:G359)</f>
        <v>15.428571428571429</v>
      </c>
      <c r="T359" s="92">
        <f t="shared" si="80"/>
        <v>3.3255379713069182</v>
      </c>
      <c r="U359" s="92">
        <f t="shared" si="81"/>
        <v>1.6219732431195866</v>
      </c>
      <c r="V359" s="90"/>
      <c r="W359" s="92">
        <f t="shared" si="82"/>
        <v>0.89879404629916704</v>
      </c>
      <c r="X359" s="92">
        <f t="shared" si="83"/>
        <v>0.43837114678907746</v>
      </c>
      <c r="AC359" s="20"/>
    </row>
    <row r="360" spans="1:29" x14ac:dyDescent="0.2">
      <c r="A360" s="163" t="s">
        <v>67</v>
      </c>
      <c r="B360" s="165">
        <v>38</v>
      </c>
      <c r="C360" s="42">
        <v>45556</v>
      </c>
      <c r="D360" s="90" t="str">
        <f>IF(ISNA(HLOOKUP(C360,'data Waalre'!$C$6:$BE$6,1,FALSE)),"",HLOOKUP(C360,'data Waalre'!$C$6:$BF$55,50,FALSE))</f>
        <v/>
      </c>
      <c r="E360" s="91">
        <v>25.3</v>
      </c>
      <c r="F360" s="91">
        <v>10.3</v>
      </c>
      <c r="G360" s="91">
        <v>18</v>
      </c>
      <c r="H360" s="91">
        <v>6</v>
      </c>
      <c r="I360" s="47">
        <v>83</v>
      </c>
      <c r="J360" s="46">
        <v>1.7</v>
      </c>
      <c r="K360" s="46">
        <v>11.2</v>
      </c>
      <c r="L360" s="91">
        <v>0</v>
      </c>
      <c r="M360" s="48">
        <f t="shared" si="72"/>
        <v>1</v>
      </c>
      <c r="N360" s="48" t="str">
        <f t="shared" si="73"/>
        <v/>
      </c>
      <c r="O360" s="48">
        <v>13</v>
      </c>
      <c r="P360" s="48">
        <v>0</v>
      </c>
      <c r="Q360" s="48">
        <v>100</v>
      </c>
      <c r="R360" s="154"/>
      <c r="T360" s="92">
        <f t="shared" si="80"/>
        <v>1.6873284577902474</v>
      </c>
      <c r="U360" s="92">
        <f t="shared" si="81"/>
        <v>0.20717788378875074</v>
      </c>
      <c r="V360" s="90"/>
      <c r="W360" s="92">
        <f t="shared" si="82"/>
        <v>0.99254615164132198</v>
      </c>
      <c r="X360" s="92">
        <f t="shared" si="83"/>
        <v>0.12186934340514749</v>
      </c>
      <c r="AC360" s="20"/>
    </row>
    <row r="361" spans="1:29" x14ac:dyDescent="0.2">
      <c r="A361" s="163" t="s">
        <v>68</v>
      </c>
      <c r="B361" s="165">
        <v>38</v>
      </c>
      <c r="C361" s="42">
        <v>45557</v>
      </c>
      <c r="D361" s="90" t="str">
        <f>IF(ISNA(HLOOKUP(C361,'data Waalre'!$C$6:$BE$6,1,FALSE)),"",HLOOKUP(C361,'data Waalre'!$C$6:$BF$55,50,FALSE))</f>
        <v/>
      </c>
      <c r="E361" s="91">
        <v>24.7</v>
      </c>
      <c r="F361" s="91">
        <v>11.1</v>
      </c>
      <c r="G361" s="91">
        <v>17.899999999999999</v>
      </c>
      <c r="H361" s="91">
        <v>6.9</v>
      </c>
      <c r="I361" s="47">
        <v>120</v>
      </c>
      <c r="J361" s="46">
        <v>1.5</v>
      </c>
      <c r="K361" s="46">
        <v>4.2</v>
      </c>
      <c r="L361" s="91">
        <v>0.6</v>
      </c>
      <c r="M361" s="48">
        <f t="shared" si="72"/>
        <v>1</v>
      </c>
      <c r="N361" s="48" t="str">
        <f t="shared" si="73"/>
        <v/>
      </c>
      <c r="O361" s="48">
        <v>13</v>
      </c>
      <c r="P361" s="48">
        <v>0</v>
      </c>
      <c r="Q361" s="48">
        <v>100</v>
      </c>
      <c r="T361" s="92">
        <f t="shared" si="80"/>
        <v>1.299038105676658</v>
      </c>
      <c r="U361" s="92">
        <f t="shared" si="81"/>
        <v>-0.74999999999999967</v>
      </c>
      <c r="V361" s="90"/>
      <c r="W361" s="92">
        <f t="shared" si="82"/>
        <v>0.86602540378443871</v>
      </c>
      <c r="X361" s="92">
        <f t="shared" si="83"/>
        <v>-0.49999999999999978</v>
      </c>
      <c r="AC361" s="20"/>
    </row>
    <row r="362" spans="1:29" x14ac:dyDescent="0.2">
      <c r="A362" s="172" t="s">
        <v>62</v>
      </c>
      <c r="B362" s="172">
        <v>39</v>
      </c>
      <c r="C362" s="173">
        <v>45558</v>
      </c>
      <c r="D362" s="90">
        <f>IF(ISNA(HLOOKUP(C362,'data Waalre'!$C$6:$BE$6,1,FALSE)),"",HLOOKUP(C362,'data Waalre'!$C$6:$BF$55,50,FALSE))</f>
        <v>21</v>
      </c>
      <c r="E362" s="91">
        <v>22.3</v>
      </c>
      <c r="F362" s="91">
        <v>10.8</v>
      </c>
      <c r="G362" s="91">
        <v>17</v>
      </c>
      <c r="H362" s="91">
        <v>6.7</v>
      </c>
      <c r="I362" s="47">
        <v>186</v>
      </c>
      <c r="J362" s="46">
        <v>3.3</v>
      </c>
      <c r="K362" s="46">
        <v>7.2</v>
      </c>
      <c r="L362" s="91">
        <v>0</v>
      </c>
      <c r="M362" s="48">
        <f t="shared" si="72"/>
        <v>1</v>
      </c>
      <c r="N362" s="48">
        <f t="shared" si="73"/>
        <v>1</v>
      </c>
      <c r="O362" s="48">
        <v>13</v>
      </c>
      <c r="P362" s="48">
        <v>0</v>
      </c>
      <c r="Q362" s="48">
        <v>100</v>
      </c>
      <c r="T362" s="92">
        <f t="shared" si="80"/>
        <v>-0.34494392878325508</v>
      </c>
      <c r="U362" s="92">
        <f t="shared" si="81"/>
        <v>-3.281922254715302</v>
      </c>
      <c r="V362" s="90"/>
      <c r="W362" s="92">
        <f t="shared" si="82"/>
        <v>-0.10452846326765305</v>
      </c>
      <c r="X362" s="92">
        <f t="shared" si="83"/>
        <v>-0.9945218953682734</v>
      </c>
      <c r="AC362" s="20"/>
    </row>
    <row r="363" spans="1:29" x14ac:dyDescent="0.2">
      <c r="A363" s="172" t="s">
        <v>63</v>
      </c>
      <c r="B363" s="172">
        <v>39</v>
      </c>
      <c r="C363" s="173">
        <v>45559</v>
      </c>
      <c r="D363" s="90">
        <f>IF(ISNA(HLOOKUP(C363,'data Waalre'!$C$6:$BF$6,1,FALSE)),"",HLOOKUP(C363,'data Waalre'!$C$6:$BF$55,50,FALSE))</f>
        <v>18</v>
      </c>
      <c r="E363" s="91">
        <v>19.7</v>
      </c>
      <c r="F363" s="91">
        <v>11.4</v>
      </c>
      <c r="G363" s="91">
        <v>15.1</v>
      </c>
      <c r="H363" s="91">
        <v>10.5</v>
      </c>
      <c r="I363" s="47">
        <v>206</v>
      </c>
      <c r="J363" s="46">
        <v>3.6</v>
      </c>
      <c r="K363" s="46">
        <v>2.6</v>
      </c>
      <c r="L363" s="91">
        <v>6.5</v>
      </c>
      <c r="M363" s="48" t="str">
        <f t="shared" si="72"/>
        <v/>
      </c>
      <c r="N363" s="48" t="str">
        <f t="shared" si="73"/>
        <v/>
      </c>
      <c r="O363" s="48">
        <v>13</v>
      </c>
      <c r="P363" s="48">
        <v>0</v>
      </c>
      <c r="Q363" s="48">
        <v>100</v>
      </c>
      <c r="T363" s="92">
        <f t="shared" si="80"/>
        <v>-1.5781361284406774</v>
      </c>
      <c r="U363" s="92">
        <f t="shared" si="81"/>
        <v>-3.2356585666770017</v>
      </c>
      <c r="V363" s="90"/>
      <c r="W363" s="92">
        <f t="shared" si="82"/>
        <v>-0.43837114678907707</v>
      </c>
      <c r="X363" s="92">
        <f t="shared" si="83"/>
        <v>-0.89879404629916715</v>
      </c>
      <c r="Z363">
        <v>39</v>
      </c>
      <c r="AA363">
        <f>SUM(M362:M368)</f>
        <v>1</v>
      </c>
      <c r="AC363" s="20"/>
    </row>
    <row r="364" spans="1:29" x14ac:dyDescent="0.2">
      <c r="A364" s="163" t="s">
        <v>64</v>
      </c>
      <c r="B364" s="165">
        <v>39</v>
      </c>
      <c r="C364" s="42">
        <v>45560</v>
      </c>
      <c r="D364" s="90" t="str">
        <f>IF(ISNA(HLOOKUP(C364,'data Waalre'!$C$6:$BF$6,1,FALSE)),"",HLOOKUP(C364,'data Waalre'!$C$6:$BF$55,50,FALSE))</f>
        <v/>
      </c>
      <c r="E364" s="91">
        <v>19.3</v>
      </c>
      <c r="F364" s="91">
        <v>13.2</v>
      </c>
      <c r="G364" s="91">
        <v>15</v>
      </c>
      <c r="H364" s="91">
        <v>13</v>
      </c>
      <c r="I364" s="47">
        <v>186</v>
      </c>
      <c r="J364" s="46">
        <v>4.0999999999999996</v>
      </c>
      <c r="K364" s="46">
        <v>2.5</v>
      </c>
      <c r="L364" s="91">
        <v>6.5</v>
      </c>
      <c r="M364" s="48" t="str">
        <f t="shared" si="72"/>
        <v/>
      </c>
      <c r="N364" s="48" t="str">
        <f t="shared" si="73"/>
        <v/>
      </c>
      <c r="O364" s="48">
        <v>13</v>
      </c>
      <c r="P364" s="48">
        <v>0</v>
      </c>
      <c r="Q364" s="48">
        <v>100</v>
      </c>
      <c r="T364" s="92">
        <f t="shared" si="80"/>
        <v>-0.42856669939737746</v>
      </c>
      <c r="U364" s="92">
        <f t="shared" si="81"/>
        <v>-4.0775397710099206</v>
      </c>
      <c r="V364" s="90"/>
      <c r="W364" s="92">
        <f t="shared" si="82"/>
        <v>-0.10452846326765305</v>
      </c>
      <c r="X364" s="92">
        <f t="shared" si="83"/>
        <v>-0.9945218953682734</v>
      </c>
      <c r="AC364" s="20"/>
    </row>
    <row r="365" spans="1:29" x14ac:dyDescent="0.2">
      <c r="A365" s="163" t="s">
        <v>65</v>
      </c>
      <c r="B365" s="165">
        <v>39</v>
      </c>
      <c r="C365" s="42">
        <v>45561</v>
      </c>
      <c r="D365" s="90" t="str">
        <f>IF(ISNA(HLOOKUP(C365,'data Waalre'!$C$6:$BF$6,1,FALSE)),"",HLOOKUP(C365,'data Waalre'!$C$6:$BF$55,50,FALSE))</f>
        <v/>
      </c>
      <c r="E365" s="91">
        <v>20.2</v>
      </c>
      <c r="F365" s="91">
        <v>12.8</v>
      </c>
      <c r="G365" s="91">
        <v>15.8</v>
      </c>
      <c r="H365" s="91">
        <v>12.6</v>
      </c>
      <c r="I365" s="47">
        <v>202</v>
      </c>
      <c r="J365" s="46">
        <v>5.7</v>
      </c>
      <c r="K365" s="46">
        <v>3.1</v>
      </c>
      <c r="L365" s="91">
        <v>9.1999999999999993</v>
      </c>
      <c r="M365" s="48" t="str">
        <f t="shared" si="72"/>
        <v/>
      </c>
      <c r="N365" s="48" t="str">
        <f t="shared" si="73"/>
        <v/>
      </c>
      <c r="O365" s="48">
        <v>13</v>
      </c>
      <c r="P365" s="48">
        <v>0</v>
      </c>
      <c r="Q365" s="48">
        <v>100</v>
      </c>
      <c r="T365" s="92">
        <f t="shared" si="80"/>
        <v>-2.1352575824706985</v>
      </c>
      <c r="U365" s="92">
        <f t="shared" si="81"/>
        <v>-5.2849479710306886</v>
      </c>
      <c r="V365" s="90"/>
      <c r="W365" s="92">
        <f t="shared" si="82"/>
        <v>-0.37460659341591201</v>
      </c>
      <c r="X365" s="92">
        <f t="shared" si="83"/>
        <v>-0.92718385456678742</v>
      </c>
      <c r="AC365" s="20"/>
    </row>
    <row r="366" spans="1:29" x14ac:dyDescent="0.2">
      <c r="A366" s="163" t="s">
        <v>66</v>
      </c>
      <c r="B366" s="165">
        <v>39</v>
      </c>
      <c r="C366" s="42">
        <v>45562</v>
      </c>
      <c r="D366" s="90" t="str">
        <f>IF(ISNA(HLOOKUP(C366,'data Waalre'!$C$6:$BF$6,1,FALSE)),"",HLOOKUP(C366,'data Waalre'!$C$6:$BF$55,50,FALSE))</f>
        <v/>
      </c>
      <c r="E366" s="91">
        <v>16</v>
      </c>
      <c r="F366" s="91">
        <v>9.5</v>
      </c>
      <c r="G366" s="91">
        <v>12.6</v>
      </c>
      <c r="H366" s="91">
        <v>8.6999999999999993</v>
      </c>
      <c r="I366" s="47">
        <v>223</v>
      </c>
      <c r="J366" s="46">
        <v>7.2</v>
      </c>
      <c r="K366" s="46">
        <v>2.5</v>
      </c>
      <c r="L366" s="91">
        <v>4.0999999999999996</v>
      </c>
      <c r="M366" s="48" t="str">
        <f t="shared" si="72"/>
        <v/>
      </c>
      <c r="N366" s="48" t="str">
        <f t="shared" si="73"/>
        <v/>
      </c>
      <c r="O366" s="48">
        <v>13</v>
      </c>
      <c r="P366" s="48">
        <v>0</v>
      </c>
      <c r="Q366" s="48">
        <v>100</v>
      </c>
      <c r="R366" s="154">
        <f t="shared" ref="R366" si="85">AVERAGE(G360:G366)</f>
        <v>15.914285714285713</v>
      </c>
      <c r="T366" s="92">
        <f t="shared" si="80"/>
        <v>-4.9103881924499886</v>
      </c>
      <c r="U366" s="92">
        <f t="shared" si="81"/>
        <v>-5.265746651658028</v>
      </c>
      <c r="V366" s="90"/>
      <c r="W366" s="92">
        <f t="shared" si="82"/>
        <v>-0.68199836006249837</v>
      </c>
      <c r="X366" s="92">
        <f t="shared" si="83"/>
        <v>-0.73135370161917057</v>
      </c>
      <c r="AC366" s="20"/>
    </row>
    <row r="367" spans="1:29" x14ac:dyDescent="0.2">
      <c r="A367" s="163" t="s">
        <v>67</v>
      </c>
      <c r="B367" s="165">
        <v>39</v>
      </c>
      <c r="C367" s="42">
        <v>45563</v>
      </c>
      <c r="D367" s="90" t="str">
        <f>IF(ISNA(HLOOKUP(C367,'data Waalre'!$C$6:$BF$6,1,FALSE)),"",HLOOKUP(C367,'data Waalre'!$C$6:$BF$55,50,FALSE))</f>
        <v/>
      </c>
      <c r="E367" s="91">
        <v>14.4</v>
      </c>
      <c r="F367" s="91">
        <v>6.4</v>
      </c>
      <c r="G367" s="91">
        <v>10</v>
      </c>
      <c r="H367" s="91">
        <v>4.7</v>
      </c>
      <c r="I367" s="47">
        <v>271</v>
      </c>
      <c r="J367" s="46">
        <v>2.6</v>
      </c>
      <c r="K367" s="46">
        <v>6.1</v>
      </c>
      <c r="L367" s="91">
        <v>5</v>
      </c>
      <c r="M367" s="48" t="str">
        <f t="shared" si="72"/>
        <v/>
      </c>
      <c r="N367" s="48" t="str">
        <f t="shared" si="73"/>
        <v/>
      </c>
      <c r="O367" s="48">
        <v>13</v>
      </c>
      <c r="P367" s="48">
        <v>0</v>
      </c>
      <c r="Q367" s="48">
        <v>100</v>
      </c>
      <c r="R367" s="154"/>
      <c r="T367" s="92">
        <f t="shared" si="80"/>
        <v>-2.5996040074066173</v>
      </c>
      <c r="U367" s="92">
        <f t="shared" si="81"/>
        <v>4.5376256736936141E-2</v>
      </c>
      <c r="V367" s="90"/>
      <c r="W367" s="92">
        <f t="shared" si="82"/>
        <v>-0.99984769515639127</v>
      </c>
      <c r="X367" s="92">
        <f t="shared" si="83"/>
        <v>1.745240643728313E-2</v>
      </c>
      <c r="AC367" s="20"/>
    </row>
    <row r="368" spans="1:29" x14ac:dyDescent="0.2">
      <c r="A368" s="163" t="s">
        <v>68</v>
      </c>
      <c r="B368" s="165">
        <v>39</v>
      </c>
      <c r="C368" s="42">
        <v>45564</v>
      </c>
      <c r="D368" s="90" t="str">
        <f>IF(ISNA(HLOOKUP(C368,'data Waalre'!$C$6:$BF$6,1,FALSE)),"",HLOOKUP(C368,'data Waalre'!$C$6:$BF$55,50,FALSE))</f>
        <v/>
      </c>
      <c r="E368" s="91">
        <v>14.1</v>
      </c>
      <c r="F368" s="91">
        <v>3.3</v>
      </c>
      <c r="G368" s="91">
        <v>9.6</v>
      </c>
      <c r="H368" s="91">
        <v>0.1</v>
      </c>
      <c r="I368" s="47">
        <v>122</v>
      </c>
      <c r="J368" s="46">
        <v>2.4</v>
      </c>
      <c r="K368" s="46">
        <v>7.1</v>
      </c>
      <c r="L368" s="91">
        <v>0</v>
      </c>
      <c r="M368" s="48" t="str">
        <f t="shared" si="72"/>
        <v/>
      </c>
      <c r="N368" s="48" t="str">
        <f t="shared" si="73"/>
        <v/>
      </c>
      <c r="O368" s="48">
        <v>13</v>
      </c>
      <c r="P368" s="48">
        <v>0</v>
      </c>
      <c r="Q368" s="48">
        <v>100</v>
      </c>
      <c r="R368" s="154"/>
      <c r="T368" s="92">
        <f t="shared" si="80"/>
        <v>2.0353154307754227</v>
      </c>
      <c r="U368" s="92">
        <f t="shared" si="81"/>
        <v>-1.2718062341596914</v>
      </c>
      <c r="V368" s="90"/>
      <c r="W368" s="92">
        <f t="shared" si="82"/>
        <v>0.84804809615642607</v>
      </c>
      <c r="X368" s="92">
        <f t="shared" si="83"/>
        <v>-0.52991926423320479</v>
      </c>
      <c r="AC368" s="20"/>
    </row>
    <row r="369" spans="1:29" x14ac:dyDescent="0.2">
      <c r="A369" s="163" t="s">
        <v>62</v>
      </c>
      <c r="B369" s="163">
        <v>40</v>
      </c>
      <c r="C369" s="42">
        <v>45565</v>
      </c>
      <c r="D369" s="90" t="str">
        <f>IF(ISNA(HLOOKUP(C369,'data Waalre'!$C$6:$BF$6,1,FALSE)),"",HLOOKUP(C369,'data Waalre'!$C$6:$BF$55,50,FALSE))</f>
        <v/>
      </c>
      <c r="E369" s="91">
        <v>15.7</v>
      </c>
      <c r="F369" s="91">
        <v>8.6999999999999993</v>
      </c>
      <c r="G369" s="91">
        <v>12.6</v>
      </c>
      <c r="H369" s="91">
        <v>8</v>
      </c>
      <c r="I369" s="47">
        <v>162</v>
      </c>
      <c r="J369" s="46">
        <v>4.5</v>
      </c>
      <c r="K369" s="46">
        <v>0</v>
      </c>
      <c r="L369" s="91">
        <v>5.6</v>
      </c>
      <c r="M369" s="48" t="str">
        <f t="shared" ref="M369" si="86">IF(E369&gt;18,IF(J369&lt;5,IF(K369&gt;8,1,IF(K369&gt;4,IF(L369&lt;5,1,""),"")),""),"")</f>
        <v/>
      </c>
      <c r="N369" s="48" t="str">
        <f t="shared" ref="N369" si="87">IF(ISNUMBER(D369),IF(M369=1,1,""),"")</f>
        <v/>
      </c>
      <c r="O369" s="48">
        <v>13</v>
      </c>
      <c r="P369" s="48">
        <v>0</v>
      </c>
      <c r="Q369" s="48">
        <v>100</v>
      </c>
      <c r="R369" s="154"/>
      <c r="T369" s="92">
        <f t="shared" ref="T369" si="88">J369*SIN(I369*PI()/180)</f>
        <v>1.3905764746872638</v>
      </c>
      <c r="U369" s="92">
        <f t="shared" ref="U369" si="89">J369*COS(I369*PI()/180)</f>
        <v>-4.2797543233281905</v>
      </c>
      <c r="V369" s="90"/>
      <c r="W369" s="92">
        <f t="shared" ref="W369" si="90">SIN(I369*PI()/180)</f>
        <v>0.30901699437494751</v>
      </c>
      <c r="X369" s="92">
        <f t="shared" ref="X369" si="91">COS(I369*PI()/180)</f>
        <v>-0.95105651629515353</v>
      </c>
      <c r="AC369" s="20"/>
    </row>
    <row r="370" spans="1:29" x14ac:dyDescent="0.2">
      <c r="A370" s="163" t="s">
        <v>63</v>
      </c>
      <c r="B370" s="165">
        <v>40</v>
      </c>
      <c r="C370" s="42">
        <v>45566</v>
      </c>
      <c r="E370" s="50">
        <v>15.6</v>
      </c>
      <c r="F370" s="50">
        <v>8.6999999999999993</v>
      </c>
      <c r="G370" s="50">
        <v>12.7</v>
      </c>
      <c r="H370" s="50">
        <v>7.1</v>
      </c>
      <c r="I370" s="51">
        <v>211</v>
      </c>
      <c r="J370" s="50">
        <v>4.9000000000000004</v>
      </c>
      <c r="K370" s="50">
        <v>0.2</v>
      </c>
      <c r="L370" s="50">
        <v>0.9</v>
      </c>
      <c r="M370" s="52" t="str">
        <f t="shared" si="72"/>
        <v/>
      </c>
      <c r="N370" s="52"/>
      <c r="O370" s="52">
        <v>13</v>
      </c>
      <c r="P370" s="52">
        <v>0</v>
      </c>
      <c r="Q370" s="52">
        <v>-100</v>
      </c>
      <c r="R370" s="154"/>
      <c r="T370" s="53">
        <f t="shared" si="80"/>
        <v>-2.5236865670592654</v>
      </c>
      <c r="U370" s="53">
        <f t="shared" si="81"/>
        <v>-4.2001197734403508</v>
      </c>
      <c r="W370" s="53">
        <f t="shared" si="82"/>
        <v>-0.51503807491005416</v>
      </c>
      <c r="X370" s="53">
        <f t="shared" si="83"/>
        <v>-0.85716730070211233</v>
      </c>
      <c r="AC370" s="20"/>
    </row>
    <row r="371" spans="1:29" x14ac:dyDescent="0.2">
      <c r="A371" s="163" t="s">
        <v>64</v>
      </c>
      <c r="B371" s="165">
        <v>40</v>
      </c>
      <c r="C371" s="42">
        <v>45567</v>
      </c>
      <c r="E371" s="50">
        <v>11.9</v>
      </c>
      <c r="F371" s="50">
        <v>5.9</v>
      </c>
      <c r="G371" s="50">
        <v>9.6999999999999993</v>
      </c>
      <c r="H371" s="50">
        <v>3.4</v>
      </c>
      <c r="I371" s="45">
        <v>31</v>
      </c>
      <c r="J371" s="43">
        <v>3.1</v>
      </c>
      <c r="K371" s="43">
        <v>0</v>
      </c>
      <c r="L371" s="50">
        <v>1.5</v>
      </c>
      <c r="M371" s="52" t="str">
        <f t="shared" si="72"/>
        <v/>
      </c>
      <c r="O371">
        <v>13</v>
      </c>
      <c r="P371">
        <v>0</v>
      </c>
      <c r="Q371">
        <v>-100</v>
      </c>
      <c r="R371" s="154"/>
      <c r="T371" s="53">
        <f t="shared" si="80"/>
        <v>1.5966180322211678</v>
      </c>
      <c r="U371" s="53">
        <f t="shared" si="81"/>
        <v>2.6572186321765483</v>
      </c>
      <c r="W371" s="53">
        <f t="shared" si="82"/>
        <v>0.51503807491005416</v>
      </c>
      <c r="X371" s="53">
        <f t="shared" si="83"/>
        <v>0.85716730070211233</v>
      </c>
      <c r="AC371" s="20"/>
    </row>
    <row r="372" spans="1:29" x14ac:dyDescent="0.2">
      <c r="A372" s="163" t="s">
        <v>65</v>
      </c>
      <c r="B372" s="165">
        <v>40</v>
      </c>
      <c r="C372" s="42">
        <v>45568</v>
      </c>
      <c r="E372" s="50">
        <v>15.2</v>
      </c>
      <c r="F372" s="50">
        <v>4.8</v>
      </c>
      <c r="G372" s="50">
        <v>9.3000000000000007</v>
      </c>
      <c r="H372" s="50">
        <v>0.8</v>
      </c>
      <c r="I372" s="45">
        <v>26</v>
      </c>
      <c r="J372" s="43">
        <v>3.5</v>
      </c>
      <c r="K372" s="43">
        <v>8.6999999999999993</v>
      </c>
      <c r="L372" s="50">
        <v>0</v>
      </c>
      <c r="M372" s="52" t="str">
        <f t="shared" si="72"/>
        <v/>
      </c>
      <c r="O372">
        <v>13</v>
      </c>
      <c r="P372">
        <v>0</v>
      </c>
      <c r="Q372">
        <v>-100</v>
      </c>
      <c r="R372" s="154"/>
      <c r="T372" s="53">
        <f t="shared" si="80"/>
        <v>1.5342990137617709</v>
      </c>
      <c r="U372" s="53">
        <f t="shared" si="81"/>
        <v>3.1457791620470847</v>
      </c>
      <c r="W372" s="53">
        <f t="shared" si="82"/>
        <v>0.4383711467890774</v>
      </c>
      <c r="X372" s="53">
        <f t="shared" si="83"/>
        <v>0.89879404629916704</v>
      </c>
      <c r="AC372" s="20"/>
    </row>
    <row r="373" spans="1:29" x14ac:dyDescent="0.2">
      <c r="A373" s="163" t="s">
        <v>66</v>
      </c>
      <c r="B373" s="165">
        <v>40</v>
      </c>
      <c r="C373" s="42">
        <v>45569</v>
      </c>
      <c r="E373" s="50">
        <v>15.9</v>
      </c>
      <c r="F373" s="50">
        <v>1.5</v>
      </c>
      <c r="G373" s="50">
        <v>8</v>
      </c>
      <c r="H373" s="50">
        <v>-2.5</v>
      </c>
      <c r="I373" s="45">
        <v>36</v>
      </c>
      <c r="J373" s="43">
        <v>1.4</v>
      </c>
      <c r="K373" s="43">
        <v>7.7</v>
      </c>
      <c r="L373" s="50">
        <v>0</v>
      </c>
      <c r="M373" s="50" t="str">
        <f t="shared" si="72"/>
        <v/>
      </c>
      <c r="N373" s="50"/>
      <c r="O373" s="52">
        <v>13</v>
      </c>
      <c r="P373" s="52">
        <v>0</v>
      </c>
      <c r="Q373" s="52">
        <v>-100</v>
      </c>
      <c r="R373" s="154">
        <f t="shared" ref="R373" si="92">AVERAGE(G367:G373)</f>
        <v>10.271428571428572</v>
      </c>
      <c r="T373" s="53">
        <f t="shared" si="80"/>
        <v>0.82289935320946239</v>
      </c>
      <c r="U373" s="53">
        <f t="shared" si="81"/>
        <v>1.1326237921249263</v>
      </c>
      <c r="W373" s="53">
        <f t="shared" si="82"/>
        <v>0.58778525229247314</v>
      </c>
      <c r="X373" s="53">
        <f t="shared" si="83"/>
        <v>0.80901699437494745</v>
      </c>
      <c r="Y373" s="53"/>
      <c r="Z373" s="53"/>
      <c r="AC373" s="20"/>
    </row>
    <row r="374" spans="1:29" x14ac:dyDescent="0.2">
      <c r="A374" s="163" t="s">
        <v>67</v>
      </c>
      <c r="B374" s="165">
        <v>40</v>
      </c>
      <c r="C374" s="42">
        <v>45570</v>
      </c>
      <c r="E374" s="50">
        <v>16.3</v>
      </c>
      <c r="F374" s="50">
        <v>0.7</v>
      </c>
      <c r="G374" s="50">
        <v>9</v>
      </c>
      <c r="H374" s="50">
        <v>-3.1</v>
      </c>
      <c r="I374" s="45">
        <v>98</v>
      </c>
      <c r="J374" s="43">
        <v>1.7</v>
      </c>
      <c r="K374" s="43">
        <v>10.3</v>
      </c>
      <c r="L374" s="50">
        <v>0</v>
      </c>
      <c r="M374" s="52" t="str">
        <f t="shared" si="72"/>
        <v/>
      </c>
      <c r="O374">
        <v>13</v>
      </c>
      <c r="P374">
        <v>0</v>
      </c>
      <c r="Q374">
        <v>-100</v>
      </c>
      <c r="R374" s="154"/>
      <c r="T374" s="53">
        <f t="shared" si="80"/>
        <v>1.6834557168606696</v>
      </c>
      <c r="U374" s="53">
        <f t="shared" si="81"/>
        <v>-0.23659427163211111</v>
      </c>
      <c r="W374" s="53">
        <f t="shared" si="82"/>
        <v>0.99026806874157036</v>
      </c>
      <c r="X374" s="53">
        <f t="shared" si="83"/>
        <v>-0.13917310096006535</v>
      </c>
      <c r="AC374" s="20"/>
    </row>
    <row r="375" spans="1:29" x14ac:dyDescent="0.2">
      <c r="A375" s="163" t="s">
        <v>68</v>
      </c>
      <c r="B375" s="165">
        <v>40</v>
      </c>
      <c r="C375" s="42">
        <v>45571</v>
      </c>
      <c r="E375" s="50">
        <v>16.3</v>
      </c>
      <c r="F375" s="50">
        <v>6.4</v>
      </c>
      <c r="G375" s="50">
        <v>11.6</v>
      </c>
      <c r="H375" s="50">
        <v>5.2</v>
      </c>
      <c r="I375" s="45">
        <v>131</v>
      </c>
      <c r="J375" s="43">
        <v>3.5</v>
      </c>
      <c r="K375" s="43">
        <v>6.7</v>
      </c>
      <c r="L375" s="50">
        <v>0</v>
      </c>
      <c r="M375" s="52" t="str">
        <f t="shared" si="72"/>
        <v/>
      </c>
      <c r="O375">
        <v>13</v>
      </c>
      <c r="P375">
        <v>0</v>
      </c>
      <c r="Q375">
        <v>-100</v>
      </c>
      <c r="R375" s="154"/>
      <c r="T375" s="53">
        <f t="shared" si="80"/>
        <v>2.6414835307797011</v>
      </c>
      <c r="U375" s="53">
        <f t="shared" si="81"/>
        <v>-2.2962066014667761</v>
      </c>
      <c r="W375" s="53">
        <f t="shared" si="82"/>
        <v>0.75470958022277179</v>
      </c>
      <c r="X375" s="53">
        <f t="shared" si="83"/>
        <v>-0.6560590289905075</v>
      </c>
      <c r="AC375" s="20"/>
    </row>
    <row r="376" spans="1:29" x14ac:dyDescent="0.2">
      <c r="A376" s="163" t="s">
        <v>62</v>
      </c>
      <c r="B376" s="163">
        <v>41</v>
      </c>
      <c r="C376" s="42">
        <v>45572</v>
      </c>
      <c r="E376" s="50">
        <v>19.7</v>
      </c>
      <c r="F376" s="50">
        <v>12.6</v>
      </c>
      <c r="G376" s="50">
        <v>16.2</v>
      </c>
      <c r="H376" s="50">
        <v>12</v>
      </c>
      <c r="I376" s="45">
        <v>187</v>
      </c>
      <c r="J376" s="43">
        <v>3.7</v>
      </c>
      <c r="K376" s="43">
        <v>6.5</v>
      </c>
      <c r="L376" s="50">
        <v>4.3</v>
      </c>
      <c r="M376" s="52">
        <f t="shared" si="72"/>
        <v>1</v>
      </c>
      <c r="O376">
        <v>13</v>
      </c>
      <c r="P376">
        <v>0</v>
      </c>
      <c r="Q376">
        <v>-100</v>
      </c>
      <c r="R376" s="154"/>
      <c r="T376" s="53">
        <f t="shared" si="80"/>
        <v>-0.45091657059904666</v>
      </c>
      <c r="U376" s="53">
        <f t="shared" si="81"/>
        <v>-3.6724207610728916</v>
      </c>
      <c r="W376" s="53">
        <f t="shared" si="82"/>
        <v>-0.12186934340514774</v>
      </c>
      <c r="X376" s="53">
        <f t="shared" si="83"/>
        <v>-0.99254615164132198</v>
      </c>
      <c r="AC376" s="20"/>
    </row>
    <row r="377" spans="1:29" x14ac:dyDescent="0.2">
      <c r="A377" s="163" t="s">
        <v>63</v>
      </c>
      <c r="B377" s="165">
        <v>41</v>
      </c>
      <c r="C377" s="42">
        <v>45573</v>
      </c>
      <c r="E377" s="50">
        <v>18.8</v>
      </c>
      <c r="F377" s="50">
        <v>13.8</v>
      </c>
      <c r="G377" s="50">
        <v>16.100000000000001</v>
      </c>
      <c r="H377" s="50">
        <v>12.8</v>
      </c>
      <c r="I377" s="45">
        <v>188</v>
      </c>
      <c r="J377" s="43">
        <v>4.5</v>
      </c>
      <c r="K377" s="43">
        <v>5.6</v>
      </c>
      <c r="L377" s="50">
        <v>0.1</v>
      </c>
      <c r="M377" s="52">
        <f t="shared" si="72"/>
        <v>1</v>
      </c>
      <c r="O377">
        <v>13</v>
      </c>
      <c r="P377">
        <v>0</v>
      </c>
      <c r="Q377">
        <v>-100</v>
      </c>
      <c r="R377" s="154"/>
      <c r="T377" s="53">
        <f t="shared" si="80"/>
        <v>-0.6262789543202949</v>
      </c>
      <c r="U377" s="53">
        <f t="shared" si="81"/>
        <v>-4.4562063093370661</v>
      </c>
      <c r="W377" s="53">
        <f t="shared" si="82"/>
        <v>-0.13917310096006552</v>
      </c>
      <c r="X377" s="53">
        <f t="shared" si="83"/>
        <v>-0.99026806874157025</v>
      </c>
      <c r="AC377" s="20"/>
    </row>
    <row r="378" spans="1:29" x14ac:dyDescent="0.2">
      <c r="A378" s="163" t="s">
        <v>64</v>
      </c>
      <c r="B378" s="165">
        <v>41</v>
      </c>
      <c r="C378" s="42">
        <v>45574</v>
      </c>
      <c r="E378" s="50">
        <v>16.2</v>
      </c>
      <c r="F378" s="50">
        <v>12.5</v>
      </c>
      <c r="G378" s="50">
        <v>13.9</v>
      </c>
      <c r="H378" s="50">
        <v>12.2</v>
      </c>
      <c r="I378" s="45">
        <v>174</v>
      </c>
      <c r="J378" s="43">
        <v>3.4</v>
      </c>
      <c r="K378" s="43">
        <v>0.5</v>
      </c>
      <c r="L378" s="50">
        <v>22.3</v>
      </c>
      <c r="M378" s="52" t="str">
        <f t="shared" si="72"/>
        <v/>
      </c>
      <c r="O378">
        <v>13</v>
      </c>
      <c r="P378">
        <v>0</v>
      </c>
      <c r="Q378">
        <v>-100</v>
      </c>
      <c r="R378" s="154"/>
      <c r="T378" s="53">
        <f t="shared" si="80"/>
        <v>0.35539677511002271</v>
      </c>
      <c r="U378" s="53">
        <f t="shared" si="81"/>
        <v>-3.381374444252129</v>
      </c>
      <c r="W378" s="53">
        <f t="shared" si="82"/>
        <v>0.10452846326765373</v>
      </c>
      <c r="X378" s="53">
        <f t="shared" si="83"/>
        <v>-0.99452189536827329</v>
      </c>
      <c r="AC378" s="20"/>
    </row>
    <row r="379" spans="1:29" x14ac:dyDescent="0.2">
      <c r="A379" s="163" t="s">
        <v>65</v>
      </c>
      <c r="B379" s="165">
        <v>41</v>
      </c>
      <c r="C379" s="42">
        <v>45575</v>
      </c>
      <c r="E379" s="50">
        <v>15.4</v>
      </c>
      <c r="F379" s="50">
        <v>8</v>
      </c>
      <c r="G379" s="50">
        <v>12.2</v>
      </c>
      <c r="H379" s="50">
        <v>7.2</v>
      </c>
      <c r="I379" s="45">
        <v>293</v>
      </c>
      <c r="J379" s="43">
        <v>3.3</v>
      </c>
      <c r="K379" s="43">
        <v>3.7</v>
      </c>
      <c r="L379" s="50">
        <v>4.4000000000000004</v>
      </c>
      <c r="M379" s="52" t="str">
        <f t="shared" si="72"/>
        <v/>
      </c>
      <c r="O379">
        <v>13</v>
      </c>
      <c r="P379">
        <v>0</v>
      </c>
      <c r="Q379">
        <v>-100</v>
      </c>
      <c r="R379" s="154"/>
      <c r="T379" s="53">
        <f t="shared" si="80"/>
        <v>-3.0376660163930533</v>
      </c>
      <c r="U379" s="53">
        <f t="shared" si="81"/>
        <v>1.2894127240146025</v>
      </c>
      <c r="W379" s="53">
        <f t="shared" si="82"/>
        <v>-0.92050485345244049</v>
      </c>
      <c r="X379" s="53">
        <f t="shared" si="83"/>
        <v>0.39073112848927349</v>
      </c>
      <c r="AC379" s="20"/>
    </row>
    <row r="380" spans="1:29" x14ac:dyDescent="0.2">
      <c r="A380" s="163" t="s">
        <v>66</v>
      </c>
      <c r="B380" s="165">
        <v>41</v>
      </c>
      <c r="C380" s="42">
        <v>45576</v>
      </c>
      <c r="E380" s="50">
        <v>13.9</v>
      </c>
      <c r="F380" s="50">
        <v>2.6</v>
      </c>
      <c r="G380" s="50">
        <v>8</v>
      </c>
      <c r="H380" s="50">
        <v>-1.3</v>
      </c>
      <c r="I380" s="45">
        <v>258</v>
      </c>
      <c r="J380" s="43">
        <v>1.4</v>
      </c>
      <c r="K380" s="43">
        <v>5.8</v>
      </c>
      <c r="L380" s="50">
        <v>0</v>
      </c>
      <c r="M380" s="52" t="str">
        <f t="shared" si="72"/>
        <v/>
      </c>
      <c r="O380">
        <v>13</v>
      </c>
      <c r="P380">
        <v>0</v>
      </c>
      <c r="Q380">
        <v>-100</v>
      </c>
      <c r="R380" s="154">
        <f t="shared" ref="R380" si="93">AVERAGE(G374:G380)</f>
        <v>12.428571428571429</v>
      </c>
      <c r="T380" s="53">
        <f t="shared" si="80"/>
        <v>-1.3694066410273278</v>
      </c>
      <c r="U380" s="53">
        <f t="shared" si="81"/>
        <v>-0.29107636714486368</v>
      </c>
      <c r="W380" s="53">
        <f t="shared" si="82"/>
        <v>-0.97814760073380558</v>
      </c>
      <c r="X380" s="53">
        <f t="shared" si="83"/>
        <v>-0.20791169081775979</v>
      </c>
      <c r="AC380" s="20"/>
    </row>
    <row r="381" spans="1:29" x14ac:dyDescent="0.2">
      <c r="A381" s="163" t="s">
        <v>67</v>
      </c>
      <c r="B381" s="165">
        <v>41</v>
      </c>
      <c r="C381" s="42">
        <v>45577</v>
      </c>
      <c r="E381" s="50">
        <v>12.8</v>
      </c>
      <c r="F381" s="50">
        <v>2.9</v>
      </c>
      <c r="G381" s="50">
        <v>9.4</v>
      </c>
      <c r="H381" s="50">
        <v>-1.5</v>
      </c>
      <c r="I381" s="45">
        <v>175</v>
      </c>
      <c r="J381" s="43">
        <v>3.3</v>
      </c>
      <c r="K381" s="43">
        <v>0.2</v>
      </c>
      <c r="L381" s="50">
        <v>1.9</v>
      </c>
      <c r="M381" s="52" t="str">
        <f t="shared" si="72"/>
        <v/>
      </c>
      <c r="O381">
        <v>13</v>
      </c>
      <c r="P381">
        <v>0</v>
      </c>
      <c r="Q381">
        <v>-100</v>
      </c>
      <c r="R381" s="154"/>
      <c r="T381" s="53">
        <f t="shared" si="80"/>
        <v>0.2876139510672735</v>
      </c>
      <c r="U381" s="53">
        <f t="shared" si="81"/>
        <v>-3.2874425037027599</v>
      </c>
      <c r="W381" s="53">
        <f t="shared" si="82"/>
        <v>8.7155742747658638E-2</v>
      </c>
      <c r="X381" s="53">
        <f t="shared" si="83"/>
        <v>-0.99619469809174555</v>
      </c>
      <c r="AC381" s="20"/>
    </row>
    <row r="382" spans="1:29" x14ac:dyDescent="0.2">
      <c r="A382" s="163" t="s">
        <v>68</v>
      </c>
      <c r="B382" s="165">
        <v>41</v>
      </c>
      <c r="C382" s="42">
        <v>45578</v>
      </c>
      <c r="E382" s="50">
        <v>12.6</v>
      </c>
      <c r="F382" s="50">
        <v>4</v>
      </c>
      <c r="G382" s="50">
        <v>8.8000000000000007</v>
      </c>
      <c r="H382" s="50">
        <v>1.4</v>
      </c>
      <c r="I382" s="45">
        <v>248</v>
      </c>
      <c r="J382" s="43">
        <v>4.3</v>
      </c>
      <c r="K382" s="43">
        <v>3.2</v>
      </c>
      <c r="L382" s="50">
        <v>0</v>
      </c>
      <c r="M382" s="52" t="str">
        <f t="shared" si="72"/>
        <v/>
      </c>
      <c r="O382">
        <v>13</v>
      </c>
      <c r="P382">
        <v>0</v>
      </c>
      <c r="Q382">
        <v>-100</v>
      </c>
      <c r="R382" s="154"/>
      <c r="T382" s="53">
        <f t="shared" si="80"/>
        <v>-3.9868905746371852</v>
      </c>
      <c r="U382" s="53">
        <f t="shared" si="81"/>
        <v>-1.6108083516884228</v>
      </c>
      <c r="W382" s="53">
        <f t="shared" si="82"/>
        <v>-0.92718385456678731</v>
      </c>
      <c r="X382" s="53">
        <f t="shared" si="83"/>
        <v>-0.37460659341591229</v>
      </c>
      <c r="AC382" s="20"/>
    </row>
    <row r="383" spans="1:29" x14ac:dyDescent="0.2">
      <c r="A383" s="163" t="s">
        <v>62</v>
      </c>
      <c r="B383" s="163">
        <v>42</v>
      </c>
      <c r="C383" s="42">
        <v>45579</v>
      </c>
      <c r="E383" s="50">
        <v>9.5</v>
      </c>
      <c r="F383" s="50">
        <v>1.6</v>
      </c>
      <c r="G383" s="50">
        <v>6.4</v>
      </c>
      <c r="H383" s="50">
        <v>0.1</v>
      </c>
      <c r="I383" s="45">
        <v>64</v>
      </c>
      <c r="J383" s="43">
        <v>1.4</v>
      </c>
      <c r="K383" s="43">
        <v>1.6</v>
      </c>
      <c r="L383" s="50">
        <v>5</v>
      </c>
      <c r="M383" s="52" t="str">
        <f t="shared" si="72"/>
        <v/>
      </c>
      <c r="O383">
        <v>13</v>
      </c>
      <c r="P383">
        <v>0</v>
      </c>
      <c r="Q383">
        <v>-100</v>
      </c>
      <c r="R383" s="154"/>
      <c r="T383" s="53">
        <f t="shared" si="80"/>
        <v>1.2583116648188337</v>
      </c>
      <c r="U383" s="53">
        <f t="shared" si="81"/>
        <v>0.61371960550470839</v>
      </c>
      <c r="W383" s="53">
        <f t="shared" si="82"/>
        <v>0.89879404629916704</v>
      </c>
      <c r="X383" s="53">
        <f t="shared" si="83"/>
        <v>0.43837114678907746</v>
      </c>
      <c r="AC383" s="20"/>
    </row>
    <row r="384" spans="1:29" x14ac:dyDescent="0.2">
      <c r="A384" s="163" t="s">
        <v>63</v>
      </c>
      <c r="B384" s="165">
        <v>42</v>
      </c>
      <c r="C384" s="42">
        <v>45580</v>
      </c>
      <c r="E384" s="50">
        <v>14.8</v>
      </c>
      <c r="F384" s="50">
        <v>3.4</v>
      </c>
      <c r="G384" s="50">
        <v>9.9</v>
      </c>
      <c r="H384" s="50">
        <v>1.2</v>
      </c>
      <c r="I384" s="45">
        <v>94</v>
      </c>
      <c r="J384" s="43">
        <v>3.3</v>
      </c>
      <c r="K384" s="43">
        <v>3.2</v>
      </c>
      <c r="L384" s="50">
        <v>0</v>
      </c>
      <c r="M384" s="52" t="str">
        <f t="shared" si="72"/>
        <v/>
      </c>
      <c r="O384">
        <v>13</v>
      </c>
      <c r="P384">
        <v>0</v>
      </c>
      <c r="Q384">
        <v>-100</v>
      </c>
      <c r="R384" s="154"/>
      <c r="T384" s="53">
        <f t="shared" si="80"/>
        <v>3.2919613658574196</v>
      </c>
      <c r="U384" s="53">
        <f t="shared" si="81"/>
        <v>-0.23019636335561358</v>
      </c>
      <c r="W384" s="53">
        <f t="shared" si="82"/>
        <v>0.9975640502598242</v>
      </c>
      <c r="X384" s="53">
        <f t="shared" si="83"/>
        <v>-6.975647374412533E-2</v>
      </c>
      <c r="AC384" s="20"/>
    </row>
    <row r="385" spans="1:29" x14ac:dyDescent="0.2">
      <c r="A385" s="163" t="s">
        <v>64</v>
      </c>
      <c r="B385" s="165">
        <v>42</v>
      </c>
      <c r="C385" s="42">
        <v>45581</v>
      </c>
      <c r="E385" s="50">
        <v>20.8</v>
      </c>
      <c r="F385" s="50">
        <v>12.2</v>
      </c>
      <c r="G385" s="50">
        <v>16.3</v>
      </c>
      <c r="H385" s="50">
        <v>11.5</v>
      </c>
      <c r="I385" s="45">
        <v>120</v>
      </c>
      <c r="J385" s="43">
        <v>3.5</v>
      </c>
      <c r="K385" s="43">
        <v>3.6</v>
      </c>
      <c r="L385" s="50">
        <v>0.1</v>
      </c>
      <c r="M385" s="52" t="str">
        <f t="shared" si="72"/>
        <v/>
      </c>
      <c r="O385">
        <v>13</v>
      </c>
      <c r="P385">
        <v>0</v>
      </c>
      <c r="Q385">
        <v>-100</v>
      </c>
      <c r="R385" s="154"/>
      <c r="T385" s="53">
        <f t="shared" si="80"/>
        <v>3.0310889132455356</v>
      </c>
      <c r="U385" s="53">
        <f t="shared" si="81"/>
        <v>-1.7499999999999991</v>
      </c>
      <c r="W385" s="53">
        <f t="shared" si="82"/>
        <v>0.86602540378443871</v>
      </c>
      <c r="X385" s="53">
        <f t="shared" si="83"/>
        <v>-0.49999999999999978</v>
      </c>
      <c r="AC385" s="20"/>
    </row>
    <row r="386" spans="1:29" x14ac:dyDescent="0.2">
      <c r="A386" s="163" t="s">
        <v>65</v>
      </c>
      <c r="B386" s="165">
        <v>42</v>
      </c>
      <c r="C386" s="42">
        <v>45582</v>
      </c>
      <c r="E386" s="50">
        <v>21.4</v>
      </c>
      <c r="F386" s="50">
        <v>14.8</v>
      </c>
      <c r="G386" s="50">
        <v>17.399999999999999</v>
      </c>
      <c r="H386" s="50">
        <v>14.1</v>
      </c>
      <c r="I386" s="45">
        <v>181</v>
      </c>
      <c r="J386" s="43">
        <v>2.9</v>
      </c>
      <c r="K386" s="43">
        <v>2.2999999999999998</v>
      </c>
      <c r="L386" s="50">
        <v>0.3</v>
      </c>
      <c r="M386" s="52" t="str">
        <f t="shared" si="72"/>
        <v/>
      </c>
      <c r="O386">
        <v>13</v>
      </c>
      <c r="P386">
        <v>0</v>
      </c>
      <c r="Q386">
        <v>-100</v>
      </c>
      <c r="R386" s="154"/>
      <c r="T386" s="53">
        <f t="shared" si="80"/>
        <v>-5.0611978668121255E-2</v>
      </c>
      <c r="U386" s="53">
        <f t="shared" si="81"/>
        <v>-2.8995583159535347</v>
      </c>
      <c r="W386" s="53">
        <f t="shared" si="82"/>
        <v>-1.7452406437283192E-2</v>
      </c>
      <c r="X386" s="53">
        <f t="shared" si="83"/>
        <v>-0.99984769515639127</v>
      </c>
      <c r="AC386" s="20"/>
    </row>
    <row r="387" spans="1:29" x14ac:dyDescent="0.2">
      <c r="A387" s="163" t="s">
        <v>66</v>
      </c>
      <c r="B387" s="165">
        <v>42</v>
      </c>
      <c r="C387" s="42">
        <v>45583</v>
      </c>
      <c r="E387" s="50">
        <v>17.3</v>
      </c>
      <c r="F387" s="50">
        <v>14.3</v>
      </c>
      <c r="G387" s="50">
        <v>15.8</v>
      </c>
      <c r="H387" s="50">
        <v>13.7</v>
      </c>
      <c r="I387" s="45">
        <v>342</v>
      </c>
      <c r="J387" s="43">
        <v>1.4</v>
      </c>
      <c r="K387" s="43">
        <v>0</v>
      </c>
      <c r="L387" s="50">
        <v>0.3</v>
      </c>
      <c r="M387" s="52" t="str">
        <f t="shared" si="72"/>
        <v/>
      </c>
      <c r="O387">
        <v>13</v>
      </c>
      <c r="P387">
        <v>0</v>
      </c>
      <c r="Q387">
        <v>-100</v>
      </c>
      <c r="R387" s="154">
        <f t="shared" ref="R387" si="94">AVERAGE(G381:G387)</f>
        <v>11.999999999999998</v>
      </c>
      <c r="T387" s="53">
        <f t="shared" si="80"/>
        <v>-0.43262379212492663</v>
      </c>
      <c r="U387" s="53">
        <f t="shared" si="81"/>
        <v>1.3314791228132148</v>
      </c>
      <c r="W387" s="53">
        <f t="shared" si="82"/>
        <v>-0.30901699437494762</v>
      </c>
      <c r="X387" s="53">
        <f t="shared" si="83"/>
        <v>0.95105651629515353</v>
      </c>
      <c r="AC387" s="20"/>
    </row>
    <row r="388" spans="1:29" x14ac:dyDescent="0.2">
      <c r="A388" s="163" t="s">
        <v>67</v>
      </c>
      <c r="B388" s="165">
        <v>42</v>
      </c>
      <c r="C388" s="42">
        <v>45584</v>
      </c>
      <c r="E388" s="50">
        <v>16.600000000000001</v>
      </c>
      <c r="F388" s="50">
        <v>12.6</v>
      </c>
      <c r="G388" s="50">
        <v>14.6</v>
      </c>
      <c r="H388" s="50">
        <v>12.5</v>
      </c>
      <c r="I388" s="45">
        <v>191</v>
      </c>
      <c r="J388" s="43">
        <v>3.2</v>
      </c>
      <c r="K388" s="43">
        <v>1.5</v>
      </c>
      <c r="L388" s="50">
        <v>2.7</v>
      </c>
      <c r="M388" s="52" t="str">
        <f t="shared" si="72"/>
        <v/>
      </c>
      <c r="O388">
        <v>13</v>
      </c>
      <c r="P388">
        <v>0</v>
      </c>
      <c r="Q388">
        <v>-100</v>
      </c>
      <c r="R388" s="154"/>
      <c r="T388" s="53">
        <f t="shared" si="80"/>
        <v>-0.6105887852049432</v>
      </c>
      <c r="U388" s="53">
        <f t="shared" si="81"/>
        <v>-3.141206987032525</v>
      </c>
      <c r="W388" s="53">
        <f t="shared" si="82"/>
        <v>-0.19080899537654472</v>
      </c>
      <c r="X388" s="53">
        <f t="shared" si="83"/>
        <v>-0.98162718344766398</v>
      </c>
      <c r="AC388" s="20"/>
    </row>
    <row r="389" spans="1:29" x14ac:dyDescent="0.2">
      <c r="A389" s="163" t="s">
        <v>68</v>
      </c>
      <c r="B389" s="165">
        <v>42</v>
      </c>
      <c r="C389" s="42">
        <v>45585</v>
      </c>
      <c r="E389" s="50">
        <v>18.5</v>
      </c>
      <c r="F389" s="50">
        <v>12.9</v>
      </c>
      <c r="G389" s="50">
        <v>15.9</v>
      </c>
      <c r="H389" s="50">
        <v>12.2</v>
      </c>
      <c r="I389" s="45">
        <v>188</v>
      </c>
      <c r="J389" s="43">
        <v>5.3</v>
      </c>
      <c r="K389" s="43">
        <v>1.2</v>
      </c>
      <c r="L389" s="50">
        <v>0.2</v>
      </c>
      <c r="M389" s="52" t="str">
        <f t="shared" si="72"/>
        <v/>
      </c>
      <c r="O389">
        <v>13</v>
      </c>
      <c r="P389">
        <v>0</v>
      </c>
      <c r="Q389">
        <v>-100</v>
      </c>
      <c r="R389" s="154"/>
      <c r="T389" s="53">
        <f t="shared" si="80"/>
        <v>-0.73761743508834721</v>
      </c>
      <c r="U389" s="53">
        <f t="shared" si="81"/>
        <v>-5.248420764330322</v>
      </c>
      <c r="W389" s="53">
        <f t="shared" si="82"/>
        <v>-0.13917310096006552</v>
      </c>
      <c r="X389" s="53">
        <f t="shared" si="83"/>
        <v>-0.99026806874157025</v>
      </c>
      <c r="AC389" s="20"/>
    </row>
    <row r="390" spans="1:29" x14ac:dyDescent="0.2">
      <c r="A390" s="163" t="s">
        <v>62</v>
      </c>
      <c r="B390" s="163">
        <v>43</v>
      </c>
      <c r="C390" s="42">
        <v>45586</v>
      </c>
      <c r="E390" s="50">
        <v>15.1</v>
      </c>
      <c r="F390" s="50">
        <v>10.8</v>
      </c>
      <c r="G390" s="50">
        <v>13.6</v>
      </c>
      <c r="H390" s="50">
        <v>10.6</v>
      </c>
      <c r="I390" s="45">
        <v>212</v>
      </c>
      <c r="J390" s="43">
        <v>3.3</v>
      </c>
      <c r="K390" s="43">
        <v>0</v>
      </c>
      <c r="L390" s="50">
        <v>10.8</v>
      </c>
      <c r="M390" s="52" t="str">
        <f t="shared" si="72"/>
        <v/>
      </c>
      <c r="O390">
        <v>13</v>
      </c>
      <c r="P390">
        <v>0</v>
      </c>
      <c r="Q390">
        <v>-100</v>
      </c>
      <c r="R390" s="154"/>
      <c r="T390" s="53">
        <f t="shared" si="80"/>
        <v>-1.7487335719695758</v>
      </c>
      <c r="U390" s="53">
        <f t="shared" si="81"/>
        <v>-2.7985587173162059</v>
      </c>
      <c r="W390" s="53">
        <f t="shared" si="82"/>
        <v>-0.52991926423320479</v>
      </c>
      <c r="X390" s="53">
        <f t="shared" si="83"/>
        <v>-0.84804809615642607</v>
      </c>
      <c r="AC390" s="20"/>
    </row>
    <row r="391" spans="1:29" x14ac:dyDescent="0.2">
      <c r="A391" s="163" t="s">
        <v>63</v>
      </c>
      <c r="B391" s="165">
        <v>43</v>
      </c>
      <c r="C391" s="42">
        <v>45587</v>
      </c>
      <c r="E391" s="50">
        <v>16.8</v>
      </c>
      <c r="F391" s="50">
        <v>6.7</v>
      </c>
      <c r="G391" s="50">
        <v>11.2</v>
      </c>
      <c r="H391" s="50">
        <v>3.4</v>
      </c>
      <c r="I391" s="45">
        <v>229</v>
      </c>
      <c r="J391" s="43">
        <v>3.2</v>
      </c>
      <c r="K391" s="43">
        <v>7.3</v>
      </c>
      <c r="L391" s="50">
        <v>0.3</v>
      </c>
      <c r="M391" s="52" t="str">
        <f t="shared" si="72"/>
        <v/>
      </c>
      <c r="O391">
        <v>13</v>
      </c>
      <c r="P391">
        <v>0</v>
      </c>
      <c r="Q391">
        <v>-100</v>
      </c>
      <c r="R391" s="154"/>
      <c r="T391" s="53">
        <f t="shared" si="80"/>
        <v>-2.4150706567128695</v>
      </c>
      <c r="U391" s="53">
        <f t="shared" si="81"/>
        <v>-2.0993888927696243</v>
      </c>
      <c r="W391" s="53">
        <f t="shared" si="82"/>
        <v>-0.75470958022277168</v>
      </c>
      <c r="X391" s="53">
        <f t="shared" si="83"/>
        <v>-0.65605902899050761</v>
      </c>
      <c r="AC391" s="20"/>
    </row>
    <row r="392" spans="1:29" x14ac:dyDescent="0.2">
      <c r="A392" s="163" t="s">
        <v>64</v>
      </c>
      <c r="B392" s="165">
        <v>43</v>
      </c>
      <c r="C392" s="42">
        <v>45588</v>
      </c>
      <c r="E392" s="50">
        <v>17.2</v>
      </c>
      <c r="F392" s="50">
        <v>5.3</v>
      </c>
      <c r="G392" s="50">
        <v>10.5</v>
      </c>
      <c r="H392" s="50">
        <v>1.1000000000000001</v>
      </c>
      <c r="I392" s="45">
        <v>146</v>
      </c>
      <c r="J392" s="43">
        <v>1.5</v>
      </c>
      <c r="K392" s="43">
        <v>8.1</v>
      </c>
      <c r="L392" s="50">
        <v>0</v>
      </c>
      <c r="M392" s="52" t="str">
        <f t="shared" si="72"/>
        <v/>
      </c>
      <c r="O392">
        <v>13</v>
      </c>
      <c r="P392">
        <v>0</v>
      </c>
      <c r="Q392">
        <v>-100</v>
      </c>
      <c r="R392" s="154"/>
      <c r="T392" s="53">
        <f t="shared" si="80"/>
        <v>0.8387893552061203</v>
      </c>
      <c r="U392" s="53">
        <f t="shared" si="81"/>
        <v>-1.2435563588325624</v>
      </c>
      <c r="W392" s="53">
        <f t="shared" si="82"/>
        <v>0.5591929034707469</v>
      </c>
      <c r="X392" s="53">
        <f t="shared" si="83"/>
        <v>-0.82903757255504162</v>
      </c>
      <c r="AC392" s="20"/>
    </row>
    <row r="393" spans="1:29" x14ac:dyDescent="0.2">
      <c r="A393" s="163" t="s">
        <v>65</v>
      </c>
      <c r="B393" s="165">
        <v>43</v>
      </c>
      <c r="C393" s="42">
        <v>45589</v>
      </c>
      <c r="E393" s="50">
        <v>15.8</v>
      </c>
      <c r="F393" s="50">
        <v>6</v>
      </c>
      <c r="G393" s="50">
        <v>11</v>
      </c>
      <c r="H393" s="50">
        <v>0.5</v>
      </c>
      <c r="I393" s="45">
        <v>126</v>
      </c>
      <c r="J393" s="43">
        <v>2.2999999999999998</v>
      </c>
      <c r="K393" s="43">
        <v>9</v>
      </c>
      <c r="L393" s="50">
        <v>0</v>
      </c>
      <c r="M393" s="52" t="str">
        <f t="shared" si="72"/>
        <v/>
      </c>
      <c r="O393">
        <v>13</v>
      </c>
      <c r="P393">
        <v>0</v>
      </c>
      <c r="Q393">
        <v>-100</v>
      </c>
      <c r="R393" s="154"/>
      <c r="T393" s="53">
        <f t="shared" si="80"/>
        <v>1.860739087062379</v>
      </c>
      <c r="U393" s="53">
        <f t="shared" si="81"/>
        <v>-1.3519060802726879</v>
      </c>
      <c r="W393" s="53">
        <f t="shared" si="82"/>
        <v>0.80901699437494745</v>
      </c>
      <c r="X393" s="53">
        <f t="shared" si="83"/>
        <v>-0.58778525229247303</v>
      </c>
      <c r="AC393" s="20"/>
    </row>
    <row r="394" spans="1:29" x14ac:dyDescent="0.2">
      <c r="A394" s="163" t="s">
        <v>66</v>
      </c>
      <c r="B394" s="165">
        <v>43</v>
      </c>
      <c r="C394" s="42">
        <v>45590</v>
      </c>
      <c r="E394" s="50">
        <v>20.2</v>
      </c>
      <c r="F394" s="50">
        <v>10.1</v>
      </c>
      <c r="G394" s="50">
        <v>14</v>
      </c>
      <c r="H394" s="50">
        <v>6.8</v>
      </c>
      <c r="I394" s="45">
        <v>149</v>
      </c>
      <c r="J394" s="43">
        <v>2.4</v>
      </c>
      <c r="K394" s="43">
        <v>8.6999999999999993</v>
      </c>
      <c r="L394" s="50">
        <v>3.8</v>
      </c>
      <c r="M394" s="52">
        <f t="shared" si="72"/>
        <v>1</v>
      </c>
      <c r="O394">
        <v>13</v>
      </c>
      <c r="P394">
        <v>0</v>
      </c>
      <c r="Q394">
        <v>-100</v>
      </c>
      <c r="R394" s="154">
        <f t="shared" ref="R394" si="95">AVERAGE(G388:G394)</f>
        <v>12.971428571428572</v>
      </c>
      <c r="T394" s="53">
        <f t="shared" si="80"/>
        <v>1.2360913797841304</v>
      </c>
      <c r="U394" s="53">
        <f t="shared" si="81"/>
        <v>-2.0572015216850694</v>
      </c>
      <c r="W394" s="53">
        <f t="shared" si="82"/>
        <v>0.51503807491005438</v>
      </c>
      <c r="X394" s="53">
        <f t="shared" si="83"/>
        <v>-0.85716730070211222</v>
      </c>
      <c r="AC394" s="20"/>
    </row>
    <row r="395" spans="1:29" x14ac:dyDescent="0.2">
      <c r="A395" s="163" t="s">
        <v>67</v>
      </c>
      <c r="B395" s="165">
        <v>43</v>
      </c>
      <c r="C395" s="42">
        <v>45591</v>
      </c>
      <c r="E395" s="50">
        <v>21.7</v>
      </c>
      <c r="F395" s="50">
        <v>9.3000000000000007</v>
      </c>
      <c r="G395" s="50">
        <v>14.6</v>
      </c>
      <c r="H395" s="50">
        <v>6</v>
      </c>
      <c r="I395" s="45">
        <v>132</v>
      </c>
      <c r="J395" s="43">
        <v>1.8</v>
      </c>
      <c r="K395" s="43">
        <v>6.7</v>
      </c>
      <c r="L395" s="50">
        <v>0</v>
      </c>
      <c r="M395" s="52">
        <f t="shared" si="72"/>
        <v>1</v>
      </c>
      <c r="O395">
        <v>13</v>
      </c>
      <c r="P395">
        <v>0</v>
      </c>
      <c r="Q395">
        <v>-100</v>
      </c>
      <c r="R395" s="154"/>
      <c r="T395" s="53">
        <f t="shared" si="80"/>
        <v>1.3376606858593096</v>
      </c>
      <c r="U395" s="53">
        <f t="shared" si="81"/>
        <v>-1.204435091445945</v>
      </c>
      <c r="W395" s="53">
        <f t="shared" si="82"/>
        <v>0.74314482547739424</v>
      </c>
      <c r="X395" s="53">
        <f t="shared" si="83"/>
        <v>-0.66913060635885824</v>
      </c>
      <c r="AC395" s="20"/>
    </row>
    <row r="396" spans="1:29" x14ac:dyDescent="0.2">
      <c r="A396" s="163" t="s">
        <v>68</v>
      </c>
      <c r="B396" s="165">
        <v>43</v>
      </c>
      <c r="C396" s="42">
        <v>45592</v>
      </c>
      <c r="E396" s="50">
        <v>18.100000000000001</v>
      </c>
      <c r="F396" s="50">
        <v>4.5999999999999996</v>
      </c>
      <c r="G396" s="50">
        <v>12</v>
      </c>
      <c r="H396" s="50">
        <v>1.4</v>
      </c>
      <c r="I396" s="45">
        <v>250</v>
      </c>
      <c r="J396" s="43">
        <v>1.8</v>
      </c>
      <c r="K396" s="43">
        <v>4.8</v>
      </c>
      <c r="L396" s="50">
        <v>0</v>
      </c>
      <c r="M396" s="52">
        <f t="shared" si="72"/>
        <v>1</v>
      </c>
      <c r="O396">
        <v>13</v>
      </c>
      <c r="P396">
        <v>0</v>
      </c>
      <c r="Q396">
        <v>-100</v>
      </c>
      <c r="R396" s="154"/>
      <c r="T396" s="53">
        <f t="shared" si="80"/>
        <v>-1.6914467174146348</v>
      </c>
      <c r="U396" s="53">
        <f t="shared" si="81"/>
        <v>-0.61563625798620492</v>
      </c>
      <c r="W396" s="53">
        <f t="shared" si="82"/>
        <v>-0.93969262078590821</v>
      </c>
      <c r="X396" s="53">
        <f t="shared" si="83"/>
        <v>-0.34202014332566938</v>
      </c>
      <c r="AC396" s="20"/>
    </row>
    <row r="397" spans="1:29" x14ac:dyDescent="0.2">
      <c r="A397" s="163" t="s">
        <v>62</v>
      </c>
      <c r="B397" s="165">
        <v>44</v>
      </c>
      <c r="C397" s="42">
        <v>45593</v>
      </c>
      <c r="E397" s="50">
        <v>15.9</v>
      </c>
      <c r="F397" s="50">
        <v>4.5</v>
      </c>
      <c r="G397" s="50">
        <v>11.8</v>
      </c>
      <c r="H397" s="50">
        <v>1.3</v>
      </c>
      <c r="I397" s="45">
        <v>211</v>
      </c>
      <c r="J397" s="43">
        <v>3.3</v>
      </c>
      <c r="K397" s="43">
        <v>3</v>
      </c>
      <c r="L397" s="50">
        <v>1.5</v>
      </c>
      <c r="M397" s="52" t="str">
        <f t="shared" si="72"/>
        <v/>
      </c>
      <c r="O397">
        <v>13</v>
      </c>
      <c r="P397">
        <v>0</v>
      </c>
      <c r="Q397">
        <v>-100</v>
      </c>
      <c r="R397" s="154"/>
      <c r="T397" s="53">
        <f t="shared" si="80"/>
        <v>-1.6996256472031785</v>
      </c>
      <c r="U397" s="53">
        <f t="shared" si="81"/>
        <v>-2.8286520923169705</v>
      </c>
      <c r="W397" s="53">
        <f t="shared" si="82"/>
        <v>-0.51503807491005416</v>
      </c>
      <c r="X397" s="53">
        <f t="shared" si="83"/>
        <v>-0.85716730070211233</v>
      </c>
      <c r="AC397" s="20"/>
    </row>
    <row r="398" spans="1:29" x14ac:dyDescent="0.2">
      <c r="A398" s="163" t="s">
        <v>63</v>
      </c>
      <c r="B398" s="165">
        <v>44</v>
      </c>
      <c r="C398" s="42">
        <v>45594</v>
      </c>
      <c r="E398" s="50">
        <v>13.8</v>
      </c>
      <c r="F398" s="50">
        <v>12.2</v>
      </c>
      <c r="G398" s="50">
        <v>12.9</v>
      </c>
      <c r="H398" s="50">
        <v>11.8</v>
      </c>
      <c r="I398" s="45">
        <v>217</v>
      </c>
      <c r="J398" s="43">
        <v>3.9</v>
      </c>
      <c r="K398" s="43">
        <v>0</v>
      </c>
      <c r="L398" s="50">
        <v>4.3</v>
      </c>
      <c r="M398" s="52" t="str">
        <f t="shared" si="72"/>
        <v/>
      </c>
      <c r="O398">
        <v>13</v>
      </c>
      <c r="P398">
        <v>0</v>
      </c>
      <c r="Q398">
        <v>-100</v>
      </c>
      <c r="R398" s="154"/>
      <c r="T398" s="53">
        <f t="shared" si="80"/>
        <v>-2.3470785902929872</v>
      </c>
      <c r="U398" s="53">
        <f t="shared" si="81"/>
        <v>-3.1146784891844428</v>
      </c>
      <c r="W398" s="53">
        <f t="shared" si="82"/>
        <v>-0.60181502315204805</v>
      </c>
      <c r="X398" s="53">
        <f t="shared" si="83"/>
        <v>-0.79863551004729305</v>
      </c>
      <c r="AC398" s="20"/>
    </row>
    <row r="399" spans="1:29" x14ac:dyDescent="0.2">
      <c r="A399" s="163" t="s">
        <v>64</v>
      </c>
      <c r="B399" s="165">
        <v>44</v>
      </c>
      <c r="C399" s="42">
        <v>45595</v>
      </c>
      <c r="E399" s="50">
        <v>14.6</v>
      </c>
      <c r="F399" s="50">
        <v>11.9</v>
      </c>
      <c r="G399" s="50">
        <v>12.9</v>
      </c>
      <c r="H399" s="50">
        <v>11.6</v>
      </c>
      <c r="I399" s="45">
        <v>254</v>
      </c>
      <c r="J399" s="43">
        <v>1.1000000000000001</v>
      </c>
      <c r="K399" s="43">
        <v>0</v>
      </c>
      <c r="L399" s="50">
        <v>0.3</v>
      </c>
      <c r="M399" s="52" t="str">
        <f t="shared" si="72"/>
        <v/>
      </c>
      <c r="O399">
        <v>13</v>
      </c>
      <c r="P399">
        <v>0</v>
      </c>
      <c r="Q399">
        <v>-100</v>
      </c>
      <c r="R399" s="154"/>
      <c r="T399" s="53">
        <f t="shared" si="80"/>
        <v>-1.0573878655321509</v>
      </c>
      <c r="U399" s="53">
        <f t="shared" si="81"/>
        <v>-0.30320109139869877</v>
      </c>
      <c r="W399" s="53">
        <f t="shared" si="82"/>
        <v>-0.96126169593831901</v>
      </c>
      <c r="X399" s="53">
        <f t="shared" si="83"/>
        <v>-0.27563735581699889</v>
      </c>
      <c r="AC399" s="20"/>
    </row>
    <row r="400" spans="1:29" x14ac:dyDescent="0.2">
      <c r="A400" s="163" t="s">
        <v>65</v>
      </c>
      <c r="B400" s="165">
        <v>44</v>
      </c>
      <c r="C400" s="42">
        <v>45596</v>
      </c>
      <c r="E400" s="50">
        <v>15.1</v>
      </c>
      <c r="F400" s="50">
        <v>4.3</v>
      </c>
      <c r="G400" s="50">
        <v>11.1</v>
      </c>
      <c r="H400" s="50">
        <v>1.7</v>
      </c>
      <c r="I400" s="45">
        <v>255</v>
      </c>
      <c r="J400" s="43">
        <v>0.7</v>
      </c>
      <c r="K400" s="43">
        <v>0</v>
      </c>
      <c r="L400" s="50">
        <v>0</v>
      </c>
      <c r="M400" s="52" t="str">
        <f t="shared" si="72"/>
        <v/>
      </c>
      <c r="O400">
        <v>13</v>
      </c>
      <c r="P400">
        <v>0</v>
      </c>
      <c r="Q400">
        <v>-100</v>
      </c>
      <c r="R400" s="154"/>
      <c r="T400" s="53">
        <f t="shared" si="80"/>
        <v>-0.67614807840234781</v>
      </c>
      <c r="U400" s="53">
        <f t="shared" si="81"/>
        <v>-0.18117333157176443</v>
      </c>
      <c r="W400" s="53">
        <f t="shared" si="82"/>
        <v>-0.96592582628906831</v>
      </c>
      <c r="X400" s="53">
        <f t="shared" si="83"/>
        <v>-0.25881904510252063</v>
      </c>
      <c r="AC400" s="20"/>
    </row>
    <row r="401" spans="1:29" x14ac:dyDescent="0.2">
      <c r="A401" s="163" t="s">
        <v>66</v>
      </c>
      <c r="B401" s="165">
        <v>44</v>
      </c>
      <c r="C401" s="42">
        <v>45597</v>
      </c>
      <c r="E401" s="50">
        <v>10.8</v>
      </c>
      <c r="F401" s="50">
        <v>4.0999999999999996</v>
      </c>
      <c r="G401" s="50">
        <v>9.6999999999999993</v>
      </c>
      <c r="H401" s="50">
        <v>0.9</v>
      </c>
      <c r="I401" s="45">
        <v>222</v>
      </c>
      <c r="J401" s="43">
        <v>2.6</v>
      </c>
      <c r="K401" s="43">
        <v>0</v>
      </c>
      <c r="L401" s="50">
        <v>0</v>
      </c>
      <c r="M401" s="52" t="str">
        <f t="shared" si="72"/>
        <v/>
      </c>
      <c r="O401">
        <v>13</v>
      </c>
      <c r="P401">
        <v>0</v>
      </c>
      <c r="Q401">
        <v>-100</v>
      </c>
      <c r="R401" s="154">
        <f t="shared" ref="R401" si="96">AVERAGE(G395:G401)</f>
        <v>12.142857142857142</v>
      </c>
      <c r="T401" s="53">
        <f t="shared" si="80"/>
        <v>-1.7397395765330315</v>
      </c>
      <c r="U401" s="53">
        <f t="shared" si="81"/>
        <v>-1.932176546241225</v>
      </c>
      <c r="W401" s="53">
        <f t="shared" si="82"/>
        <v>-0.66913060635885824</v>
      </c>
      <c r="X401" s="53">
        <f t="shared" si="83"/>
        <v>-0.74314482547739424</v>
      </c>
      <c r="AC401" s="20"/>
    </row>
    <row r="402" spans="1:29" x14ac:dyDescent="0.2">
      <c r="A402" s="163" t="s">
        <v>67</v>
      </c>
      <c r="B402" s="165">
        <v>44</v>
      </c>
      <c r="C402" s="42">
        <v>45598</v>
      </c>
      <c r="E402" s="50">
        <v>12.4</v>
      </c>
      <c r="F402" s="50">
        <v>3.4</v>
      </c>
      <c r="G402" s="50">
        <v>10.1</v>
      </c>
      <c r="H402" s="50">
        <v>1.9</v>
      </c>
      <c r="I402" s="45">
        <v>54</v>
      </c>
      <c r="J402" s="43">
        <v>2.5</v>
      </c>
      <c r="K402" s="43">
        <v>0</v>
      </c>
      <c r="L402" s="50">
        <v>0.4</v>
      </c>
      <c r="M402" s="52" t="str">
        <f t="shared" si="72"/>
        <v/>
      </c>
      <c r="O402">
        <v>13</v>
      </c>
      <c r="P402">
        <v>0</v>
      </c>
      <c r="Q402">
        <v>-100</v>
      </c>
      <c r="R402" s="154"/>
      <c r="T402" s="53">
        <f t="shared" si="80"/>
        <v>2.0225424859373686</v>
      </c>
      <c r="U402" s="53">
        <f t="shared" si="81"/>
        <v>1.469463130731183</v>
      </c>
      <c r="W402" s="53">
        <f t="shared" si="82"/>
        <v>0.80901699437494745</v>
      </c>
      <c r="X402" s="53">
        <f t="shared" si="83"/>
        <v>0.58778525229247314</v>
      </c>
      <c r="AC402" s="20"/>
    </row>
    <row r="403" spans="1:29" x14ac:dyDescent="0.2">
      <c r="A403" s="163" t="s">
        <v>68</v>
      </c>
      <c r="B403" s="165">
        <v>44</v>
      </c>
      <c r="C403" s="42">
        <v>45599</v>
      </c>
      <c r="E403" s="50">
        <v>8.5</v>
      </c>
      <c r="F403" s="50">
        <v>1.5</v>
      </c>
      <c r="G403" s="50">
        <v>4.8</v>
      </c>
      <c r="H403" s="50">
        <v>-1.4</v>
      </c>
      <c r="I403" s="45">
        <v>66</v>
      </c>
      <c r="J403" s="43">
        <v>1.1000000000000001</v>
      </c>
      <c r="K403" s="43">
        <v>0.5</v>
      </c>
      <c r="L403" s="50">
        <v>0</v>
      </c>
      <c r="M403" s="52" t="str">
        <f t="shared" si="72"/>
        <v/>
      </c>
      <c r="O403">
        <v>13</v>
      </c>
      <c r="P403">
        <v>0</v>
      </c>
      <c r="Q403">
        <v>-100</v>
      </c>
      <c r="R403" s="154"/>
      <c r="T403" s="53">
        <f t="shared" si="80"/>
        <v>1.0049000034068611</v>
      </c>
      <c r="U403" s="53">
        <f t="shared" si="81"/>
        <v>0.44741030738338028</v>
      </c>
      <c r="W403" s="53">
        <f t="shared" si="82"/>
        <v>0.91354545764260087</v>
      </c>
      <c r="X403" s="53">
        <f t="shared" si="83"/>
        <v>0.40673664307580021</v>
      </c>
      <c r="AC403" s="20"/>
    </row>
    <row r="404" spans="1:29" x14ac:dyDescent="0.2">
      <c r="A404" s="163" t="s">
        <v>62</v>
      </c>
      <c r="B404" s="163">
        <v>45</v>
      </c>
      <c r="C404" s="42">
        <v>45600</v>
      </c>
      <c r="E404" s="50">
        <v>14.3</v>
      </c>
      <c r="F404" s="50">
        <v>0.7</v>
      </c>
      <c r="G404" s="50">
        <v>7.3</v>
      </c>
      <c r="H404" s="50">
        <v>0</v>
      </c>
      <c r="I404" s="45">
        <v>84</v>
      </c>
      <c r="J404" s="43">
        <v>2</v>
      </c>
      <c r="K404" s="43">
        <v>8.3000000000000007</v>
      </c>
      <c r="L404" s="50">
        <v>0</v>
      </c>
      <c r="M404" s="52" t="str">
        <f t="shared" si="72"/>
        <v/>
      </c>
      <c r="O404">
        <v>13</v>
      </c>
      <c r="P404">
        <v>0</v>
      </c>
      <c r="Q404">
        <v>-100</v>
      </c>
      <c r="R404" s="154"/>
      <c r="T404" s="53">
        <f t="shared" si="80"/>
        <v>1.9890437907365466</v>
      </c>
      <c r="U404" s="53">
        <f t="shared" si="81"/>
        <v>0.20905692653530691</v>
      </c>
      <c r="W404" s="53">
        <f t="shared" si="82"/>
        <v>0.99452189536827329</v>
      </c>
      <c r="X404" s="53">
        <f t="shared" si="83"/>
        <v>0.10452846326765346</v>
      </c>
      <c r="AC404" s="20"/>
    </row>
    <row r="405" spans="1:29" x14ac:dyDescent="0.2">
      <c r="A405" s="163" t="s">
        <v>63</v>
      </c>
      <c r="B405" s="165">
        <v>45</v>
      </c>
      <c r="C405" s="42">
        <v>45601</v>
      </c>
      <c r="E405" s="50">
        <v>12.7</v>
      </c>
      <c r="F405" s="50">
        <v>0.5</v>
      </c>
      <c r="G405" s="50">
        <v>6.1</v>
      </c>
      <c r="H405" s="50">
        <v>-2.5</v>
      </c>
      <c r="I405" s="45">
        <v>232</v>
      </c>
      <c r="J405" s="43">
        <v>1.5</v>
      </c>
      <c r="K405" s="43">
        <v>7.9</v>
      </c>
      <c r="L405" s="50">
        <v>0</v>
      </c>
      <c r="M405" s="52" t="str">
        <f t="shared" si="72"/>
        <v/>
      </c>
      <c r="O405">
        <v>13</v>
      </c>
      <c r="P405">
        <v>0</v>
      </c>
      <c r="Q405">
        <v>-100</v>
      </c>
      <c r="R405" s="154"/>
      <c r="T405" s="53">
        <f t="shared" si="80"/>
        <v>-1.1820161304100831</v>
      </c>
      <c r="U405" s="53">
        <f t="shared" si="81"/>
        <v>-0.92349221298848705</v>
      </c>
      <c r="W405" s="53">
        <f t="shared" si="82"/>
        <v>-0.78801075360672213</v>
      </c>
      <c r="X405" s="53">
        <f t="shared" si="83"/>
        <v>-0.61566147532565807</v>
      </c>
      <c r="AC405" s="20"/>
    </row>
    <row r="406" spans="1:29" x14ac:dyDescent="0.2">
      <c r="A406" s="163" t="s">
        <v>64</v>
      </c>
      <c r="B406" s="165">
        <v>45</v>
      </c>
      <c r="C406" s="42">
        <v>45602</v>
      </c>
      <c r="E406" s="50">
        <v>8.8000000000000007</v>
      </c>
      <c r="F406" s="50">
        <v>6.4</v>
      </c>
      <c r="G406" s="50">
        <v>7.6</v>
      </c>
      <c r="H406" s="50">
        <v>6.5</v>
      </c>
      <c r="I406" s="45">
        <v>60</v>
      </c>
      <c r="J406" s="43">
        <v>1.7</v>
      </c>
      <c r="K406" s="43">
        <v>0</v>
      </c>
      <c r="L406" s="50">
        <v>0</v>
      </c>
      <c r="M406" s="52" t="str">
        <f t="shared" si="72"/>
        <v/>
      </c>
      <c r="O406">
        <v>13</v>
      </c>
      <c r="P406">
        <v>0</v>
      </c>
      <c r="Q406">
        <v>-100</v>
      </c>
      <c r="R406" s="154"/>
      <c r="T406" s="53">
        <f t="shared" si="80"/>
        <v>1.4722431864335457</v>
      </c>
      <c r="U406" s="53">
        <f t="shared" si="81"/>
        <v>0.8500000000000002</v>
      </c>
      <c r="W406" s="53">
        <f t="shared" si="82"/>
        <v>0.8660254037844386</v>
      </c>
      <c r="X406" s="53">
        <f t="shared" si="83"/>
        <v>0.50000000000000011</v>
      </c>
      <c r="AC406" s="20"/>
    </row>
    <row r="407" spans="1:29" x14ac:dyDescent="0.2">
      <c r="A407" s="163" t="s">
        <v>65</v>
      </c>
      <c r="B407" s="165">
        <v>45</v>
      </c>
      <c r="C407" s="42">
        <v>45603</v>
      </c>
      <c r="E407" s="50">
        <v>6.7</v>
      </c>
      <c r="F407" s="50">
        <v>5.0999999999999996</v>
      </c>
      <c r="G407" s="50">
        <v>5.8</v>
      </c>
      <c r="H407" s="50">
        <v>5</v>
      </c>
      <c r="I407" s="45">
        <v>81</v>
      </c>
      <c r="J407" s="43">
        <v>2.9</v>
      </c>
      <c r="K407" s="43">
        <v>0</v>
      </c>
      <c r="L407" s="50">
        <v>0</v>
      </c>
      <c r="M407" s="52" t="str">
        <f t="shared" si="72"/>
        <v/>
      </c>
      <c r="O407">
        <v>13</v>
      </c>
      <c r="P407">
        <v>0</v>
      </c>
      <c r="Q407">
        <v>-100</v>
      </c>
      <c r="R407" s="154"/>
      <c r="T407" s="53">
        <f t="shared" si="80"/>
        <v>2.8642961877258997</v>
      </c>
      <c r="U407" s="53">
        <f t="shared" si="81"/>
        <v>0.45365994861666964</v>
      </c>
      <c r="W407" s="53">
        <f t="shared" si="82"/>
        <v>0.98768834059513777</v>
      </c>
      <c r="X407" s="53">
        <f t="shared" si="83"/>
        <v>0.15643446504023092</v>
      </c>
      <c r="AC407" s="20"/>
    </row>
    <row r="408" spans="1:29" x14ac:dyDescent="0.2">
      <c r="A408" s="163" t="s">
        <v>66</v>
      </c>
      <c r="B408" s="165">
        <v>45</v>
      </c>
      <c r="C408" s="42">
        <v>45604</v>
      </c>
      <c r="E408" s="50">
        <v>6.3</v>
      </c>
      <c r="F408" s="50">
        <v>5.0999999999999996</v>
      </c>
      <c r="G408" s="50">
        <v>5.7</v>
      </c>
      <c r="H408" s="50">
        <v>5.0999999999999996</v>
      </c>
      <c r="I408" s="45">
        <v>99</v>
      </c>
      <c r="J408" s="43">
        <v>2.7</v>
      </c>
      <c r="K408" s="43">
        <v>0</v>
      </c>
      <c r="L408" s="50">
        <v>0</v>
      </c>
      <c r="M408" s="52" t="str">
        <f t="shared" si="72"/>
        <v/>
      </c>
      <c r="O408">
        <v>13</v>
      </c>
      <c r="P408">
        <v>0</v>
      </c>
      <c r="Q408">
        <v>-100</v>
      </c>
      <c r="R408" s="154">
        <f t="shared" ref="R408" si="97">AVERAGE(G402:G408)</f>
        <v>6.7714285714285714</v>
      </c>
      <c r="T408" s="53">
        <f t="shared" si="80"/>
        <v>2.6667585196068719</v>
      </c>
      <c r="U408" s="53">
        <f t="shared" si="81"/>
        <v>-0.42237305560862382</v>
      </c>
      <c r="W408" s="53">
        <f t="shared" si="82"/>
        <v>0.98768834059513766</v>
      </c>
      <c r="X408" s="53">
        <f t="shared" si="83"/>
        <v>-0.15643446504023104</v>
      </c>
      <c r="AC408" s="20"/>
    </row>
    <row r="409" spans="1:29" x14ac:dyDescent="0.2">
      <c r="A409" s="163" t="s">
        <v>67</v>
      </c>
      <c r="B409" s="165">
        <v>45</v>
      </c>
      <c r="C409" s="42">
        <v>45605</v>
      </c>
      <c r="E409" s="50">
        <v>8.6</v>
      </c>
      <c r="F409" s="50">
        <v>5.2</v>
      </c>
      <c r="G409" s="50">
        <v>7.4</v>
      </c>
      <c r="H409" s="50">
        <v>5.2</v>
      </c>
      <c r="I409" s="45">
        <v>133</v>
      </c>
      <c r="J409" s="43">
        <v>1.5</v>
      </c>
      <c r="K409" s="43">
        <v>0</v>
      </c>
      <c r="L409" s="50">
        <v>0</v>
      </c>
      <c r="M409" s="52" t="str">
        <f t="shared" si="72"/>
        <v/>
      </c>
      <c r="O409">
        <v>13</v>
      </c>
      <c r="P409">
        <v>0</v>
      </c>
      <c r="Q409">
        <v>-100</v>
      </c>
      <c r="R409" s="154"/>
      <c r="T409" s="53">
        <f t="shared" si="80"/>
        <v>1.0970305524287558</v>
      </c>
      <c r="U409" s="53">
        <f t="shared" si="81"/>
        <v>-1.0229975400937477</v>
      </c>
      <c r="W409" s="53">
        <f t="shared" si="82"/>
        <v>0.73135370161917057</v>
      </c>
      <c r="X409" s="53">
        <f t="shared" si="83"/>
        <v>-0.68199836006249837</v>
      </c>
      <c r="AC409" s="20"/>
    </row>
    <row r="410" spans="1:29" x14ac:dyDescent="0.2">
      <c r="A410" s="163" t="s">
        <v>68</v>
      </c>
      <c r="B410" s="165">
        <v>45</v>
      </c>
      <c r="C410" s="42">
        <v>45606</v>
      </c>
      <c r="E410" s="50">
        <v>12</v>
      </c>
      <c r="F410" s="50">
        <v>7.8</v>
      </c>
      <c r="G410" s="50">
        <v>9.4</v>
      </c>
      <c r="H410" s="50">
        <v>7.2</v>
      </c>
      <c r="I410" s="45">
        <v>225</v>
      </c>
      <c r="J410" s="43">
        <v>1.1000000000000001</v>
      </c>
      <c r="K410" s="43">
        <v>0.7</v>
      </c>
      <c r="L410" s="50">
        <v>0</v>
      </c>
      <c r="M410" s="52" t="str">
        <f t="shared" si="72"/>
        <v/>
      </c>
      <c r="O410">
        <v>13</v>
      </c>
      <c r="P410">
        <v>0</v>
      </c>
      <c r="Q410">
        <v>-100</v>
      </c>
      <c r="R410" s="154"/>
      <c r="T410" s="53">
        <f t="shared" si="80"/>
        <v>-0.7778174593052023</v>
      </c>
      <c r="U410" s="53">
        <f t="shared" si="81"/>
        <v>-0.77781745930520252</v>
      </c>
      <c r="W410" s="53">
        <f t="shared" si="82"/>
        <v>-0.70710678118654746</v>
      </c>
      <c r="X410" s="53">
        <f t="shared" si="83"/>
        <v>-0.70710678118654768</v>
      </c>
      <c r="AC410" s="20"/>
    </row>
    <row r="411" spans="1:29" x14ac:dyDescent="0.2">
      <c r="A411" s="163" t="s">
        <v>62</v>
      </c>
      <c r="B411" s="163">
        <v>46</v>
      </c>
      <c r="C411" s="42">
        <v>45607</v>
      </c>
      <c r="E411" s="50">
        <v>13.5</v>
      </c>
      <c r="F411" s="50">
        <v>6.6</v>
      </c>
      <c r="G411" s="50">
        <v>9.8000000000000007</v>
      </c>
      <c r="H411" s="50">
        <v>4.5999999999999996</v>
      </c>
      <c r="I411" s="45">
        <v>302</v>
      </c>
      <c r="J411" s="43">
        <v>3.8</v>
      </c>
      <c r="K411" s="43">
        <v>5.4</v>
      </c>
      <c r="L411" s="50">
        <v>6.2</v>
      </c>
      <c r="M411" s="52" t="str">
        <f t="shared" si="72"/>
        <v/>
      </c>
      <c r="O411">
        <v>13</v>
      </c>
      <c r="P411">
        <v>0</v>
      </c>
      <c r="Q411">
        <v>-100</v>
      </c>
      <c r="R411" s="154"/>
      <c r="T411" s="53">
        <f t="shared" si="80"/>
        <v>-3.2225827653944195</v>
      </c>
      <c r="U411" s="53">
        <f t="shared" si="81"/>
        <v>2.0136932040861777</v>
      </c>
      <c r="W411" s="53">
        <f t="shared" si="82"/>
        <v>-0.84804809615642618</v>
      </c>
      <c r="X411" s="53">
        <f t="shared" si="83"/>
        <v>0.52991926423320468</v>
      </c>
      <c r="AC411" s="20"/>
    </row>
    <row r="412" spans="1:29" x14ac:dyDescent="0.2">
      <c r="A412" s="163" t="s">
        <v>63</v>
      </c>
      <c r="B412" s="165">
        <v>46</v>
      </c>
      <c r="C412" s="42">
        <v>45608</v>
      </c>
      <c r="E412" s="50">
        <v>10.5</v>
      </c>
      <c r="F412" s="50">
        <v>4</v>
      </c>
      <c r="G412" s="50">
        <v>8.5</v>
      </c>
      <c r="H412" s="50">
        <v>2.7</v>
      </c>
      <c r="I412" s="45">
        <v>33</v>
      </c>
      <c r="J412" s="43">
        <v>4.8</v>
      </c>
      <c r="K412" s="43">
        <v>0.2</v>
      </c>
      <c r="L412" s="50">
        <v>0.1</v>
      </c>
      <c r="M412" s="52" t="str">
        <f t="shared" si="72"/>
        <v/>
      </c>
      <c r="O412">
        <v>13</v>
      </c>
      <c r="P412">
        <v>0</v>
      </c>
      <c r="Q412">
        <v>-100</v>
      </c>
      <c r="R412" s="154"/>
      <c r="T412" s="53">
        <f t="shared" si="80"/>
        <v>2.61426736807213</v>
      </c>
      <c r="U412" s="53">
        <f t="shared" si="81"/>
        <v>4.0256187261380356</v>
      </c>
      <c r="W412" s="53">
        <f t="shared" si="82"/>
        <v>0.54463903501502708</v>
      </c>
      <c r="X412" s="53">
        <f t="shared" si="83"/>
        <v>0.83867056794542405</v>
      </c>
      <c r="AC412" s="20"/>
    </row>
    <row r="413" spans="1:29" x14ac:dyDescent="0.2">
      <c r="A413" s="163" t="s">
        <v>64</v>
      </c>
      <c r="B413" s="165">
        <v>46</v>
      </c>
      <c r="C413" s="42">
        <v>45609</v>
      </c>
      <c r="E413" s="50">
        <v>10.1</v>
      </c>
      <c r="F413" s="50">
        <v>3.8</v>
      </c>
      <c r="G413" s="50">
        <v>7.5</v>
      </c>
      <c r="H413" s="50">
        <v>2.4</v>
      </c>
      <c r="I413" s="45">
        <v>276</v>
      </c>
      <c r="J413" s="43">
        <v>1.5</v>
      </c>
      <c r="K413" s="43">
        <v>0</v>
      </c>
      <c r="L413" s="50">
        <v>0</v>
      </c>
      <c r="M413" s="52" t="str">
        <f t="shared" si="72"/>
        <v/>
      </c>
      <c r="O413">
        <v>13</v>
      </c>
      <c r="P413">
        <v>0</v>
      </c>
      <c r="Q413">
        <v>-100</v>
      </c>
      <c r="R413" s="154"/>
      <c r="T413" s="53">
        <f t="shared" si="80"/>
        <v>-1.49178284305241</v>
      </c>
      <c r="U413" s="53">
        <f t="shared" si="81"/>
        <v>0.15679269490147948</v>
      </c>
      <c r="W413" s="53">
        <f t="shared" si="82"/>
        <v>-0.9945218953682734</v>
      </c>
      <c r="X413" s="53">
        <f t="shared" si="83"/>
        <v>0.10452846326765299</v>
      </c>
      <c r="AC413" s="20"/>
    </row>
    <row r="414" spans="1:29" x14ac:dyDescent="0.2">
      <c r="A414" s="163" t="s">
        <v>65</v>
      </c>
      <c r="B414" s="165">
        <v>46</v>
      </c>
      <c r="C414" s="42">
        <v>45610</v>
      </c>
      <c r="E414" s="50">
        <v>11.9</v>
      </c>
      <c r="F414" s="50">
        <v>7.3</v>
      </c>
      <c r="G414" s="50">
        <v>9.6</v>
      </c>
      <c r="H414" s="50">
        <v>6.9</v>
      </c>
      <c r="I414" s="45">
        <v>311</v>
      </c>
      <c r="J414" s="43">
        <v>2.1</v>
      </c>
      <c r="K414" s="43">
        <v>0.4</v>
      </c>
      <c r="L414" s="50">
        <v>0.7</v>
      </c>
      <c r="M414" s="52" t="str">
        <f t="shared" si="72"/>
        <v/>
      </c>
      <c r="O414">
        <v>13</v>
      </c>
      <c r="P414">
        <v>0</v>
      </c>
      <c r="Q414">
        <v>-100</v>
      </c>
      <c r="R414" s="154"/>
      <c r="T414" s="53">
        <f t="shared" si="80"/>
        <v>-1.5848901184678217</v>
      </c>
      <c r="U414" s="53">
        <f t="shared" si="81"/>
        <v>1.3777239608800649</v>
      </c>
      <c r="W414" s="53">
        <f t="shared" si="82"/>
        <v>-0.75470958022277224</v>
      </c>
      <c r="X414" s="53">
        <f t="shared" si="83"/>
        <v>0.65605902899050705</v>
      </c>
      <c r="AC414" s="20"/>
    </row>
    <row r="415" spans="1:29" x14ac:dyDescent="0.2">
      <c r="A415" s="163" t="s">
        <v>66</v>
      </c>
      <c r="B415" s="165">
        <v>46</v>
      </c>
      <c r="C415" s="42">
        <v>45611</v>
      </c>
      <c r="E415" s="50">
        <v>9.9</v>
      </c>
      <c r="F415" s="50">
        <v>7.5</v>
      </c>
      <c r="G415" s="50">
        <v>8.4</v>
      </c>
      <c r="H415" s="50">
        <v>7.1</v>
      </c>
      <c r="I415" s="45">
        <v>193</v>
      </c>
      <c r="J415" s="43">
        <v>1.6</v>
      </c>
      <c r="K415" s="43">
        <v>0</v>
      </c>
      <c r="L415" s="50">
        <v>0</v>
      </c>
      <c r="M415" s="52" t="str">
        <f t="shared" si="72"/>
        <v/>
      </c>
      <c r="O415">
        <v>13</v>
      </c>
      <c r="P415">
        <v>0</v>
      </c>
      <c r="Q415">
        <v>-100</v>
      </c>
      <c r="R415" s="154">
        <f t="shared" ref="R415" si="98">AVERAGE(G409:G415)</f>
        <v>8.6571428571428566</v>
      </c>
      <c r="T415" s="53">
        <f t="shared" si="80"/>
        <v>-0.35992168695018401</v>
      </c>
      <c r="U415" s="53">
        <f t="shared" si="81"/>
        <v>-1.5589921036563765</v>
      </c>
      <c r="W415" s="53">
        <f t="shared" si="82"/>
        <v>-0.22495105434386498</v>
      </c>
      <c r="X415" s="53">
        <f t="shared" si="83"/>
        <v>-0.97437006478523525</v>
      </c>
      <c r="AC415" s="20"/>
    </row>
    <row r="416" spans="1:29" x14ac:dyDescent="0.2">
      <c r="A416" s="163" t="s">
        <v>67</v>
      </c>
      <c r="B416" s="165">
        <v>46</v>
      </c>
      <c r="C416" s="42">
        <v>45612</v>
      </c>
      <c r="E416" s="50">
        <v>8.6999999999999993</v>
      </c>
      <c r="F416" s="50">
        <v>7</v>
      </c>
      <c r="G416" s="50">
        <v>7.8</v>
      </c>
      <c r="H416" s="50">
        <v>6.7</v>
      </c>
      <c r="I416" s="45">
        <v>208</v>
      </c>
      <c r="J416" s="43">
        <v>5</v>
      </c>
      <c r="K416" s="43">
        <v>0.6</v>
      </c>
      <c r="L416" s="50">
        <v>0.3</v>
      </c>
      <c r="M416" s="52" t="str">
        <f t="shared" si="72"/>
        <v/>
      </c>
      <c r="O416">
        <v>13</v>
      </c>
      <c r="P416">
        <v>0</v>
      </c>
      <c r="Q416">
        <v>-100</v>
      </c>
      <c r="R416" s="154"/>
      <c r="T416" s="53">
        <f t="shared" si="80"/>
        <v>-2.3473578139294542</v>
      </c>
      <c r="U416" s="53">
        <f t="shared" si="81"/>
        <v>-4.4147379642946341</v>
      </c>
      <c r="W416" s="53">
        <f t="shared" si="82"/>
        <v>-0.46947156278589086</v>
      </c>
      <c r="X416" s="53">
        <f t="shared" si="83"/>
        <v>-0.88294759285892688</v>
      </c>
      <c r="AC416" s="20"/>
    </row>
    <row r="417" spans="1:29" x14ac:dyDescent="0.2">
      <c r="A417" s="163" t="s">
        <v>68</v>
      </c>
      <c r="B417" s="165">
        <v>46</v>
      </c>
      <c r="C417" s="42">
        <v>45613</v>
      </c>
      <c r="E417" s="50">
        <v>10.4</v>
      </c>
      <c r="F417" s="50">
        <v>3.2</v>
      </c>
      <c r="G417" s="50">
        <v>7.4</v>
      </c>
      <c r="H417" s="50">
        <v>2.9</v>
      </c>
      <c r="I417" s="45">
        <v>249</v>
      </c>
      <c r="J417" s="43">
        <v>4.8</v>
      </c>
      <c r="K417" s="43">
        <v>4.8</v>
      </c>
      <c r="L417" s="50">
        <v>13.2</v>
      </c>
      <c r="M417" s="52" t="str">
        <f t="shared" si="72"/>
        <v/>
      </c>
      <c r="O417">
        <v>13</v>
      </c>
      <c r="P417">
        <v>0</v>
      </c>
      <c r="Q417">
        <v>-100</v>
      </c>
      <c r="R417" s="154"/>
      <c r="T417" s="53">
        <f t="shared" si="80"/>
        <v>-4.4811860471865677</v>
      </c>
      <c r="U417" s="53">
        <f t="shared" si="81"/>
        <v>-1.7201661578174434</v>
      </c>
      <c r="W417" s="53">
        <f t="shared" si="82"/>
        <v>-0.93358042649720163</v>
      </c>
      <c r="X417" s="53">
        <f t="shared" si="83"/>
        <v>-0.35836794954530071</v>
      </c>
      <c r="AC417" s="20"/>
    </row>
    <row r="418" spans="1:29" x14ac:dyDescent="0.2">
      <c r="A418" s="163" t="s">
        <v>62</v>
      </c>
      <c r="B418" s="163">
        <v>47</v>
      </c>
      <c r="C418" s="42">
        <v>45614</v>
      </c>
      <c r="E418" s="50">
        <v>9.1</v>
      </c>
      <c r="F418" s="50">
        <v>2.2999999999999998</v>
      </c>
      <c r="G418" s="50">
        <v>5.0999999999999996</v>
      </c>
      <c r="H418" s="50">
        <v>1</v>
      </c>
      <c r="I418" s="45">
        <v>204</v>
      </c>
      <c r="J418" s="43">
        <v>2</v>
      </c>
      <c r="K418" s="43">
        <v>3.1</v>
      </c>
      <c r="L418" s="50">
        <v>3.3</v>
      </c>
      <c r="M418" s="52" t="str">
        <f t="shared" si="72"/>
        <v/>
      </c>
      <c r="O418">
        <v>13</v>
      </c>
      <c r="P418">
        <v>0</v>
      </c>
      <c r="Q418">
        <v>-100</v>
      </c>
      <c r="R418" s="154"/>
      <c r="T418" s="53">
        <f t="shared" ref="T418:T460" si="99">J418*SIN(I418*PI()/180)</f>
        <v>-0.81347328615159964</v>
      </c>
      <c r="U418" s="53">
        <f t="shared" ref="U418:U460" si="100">J418*COS(I418*PI()/180)</f>
        <v>-1.8270909152852022</v>
      </c>
      <c r="W418" s="53">
        <f t="shared" ref="W418:W460" si="101">SIN(I418*PI()/180)</f>
        <v>-0.40673664307579982</v>
      </c>
      <c r="X418" s="53">
        <f t="shared" ref="X418:X460" si="102">COS(I418*PI()/180)</f>
        <v>-0.91354545764260109</v>
      </c>
      <c r="AC418" s="20"/>
    </row>
    <row r="419" spans="1:29" x14ac:dyDescent="0.2">
      <c r="A419" s="163" t="s">
        <v>63</v>
      </c>
      <c r="B419" s="165">
        <v>47</v>
      </c>
      <c r="C419" s="42">
        <v>45615</v>
      </c>
      <c r="E419" s="50">
        <v>11.4</v>
      </c>
      <c r="F419" s="50">
        <v>1.3</v>
      </c>
      <c r="G419" s="50">
        <v>5.6</v>
      </c>
      <c r="H419" s="50">
        <v>0.2</v>
      </c>
      <c r="I419" s="45">
        <v>243</v>
      </c>
      <c r="J419" s="43">
        <v>4.2</v>
      </c>
      <c r="K419" s="43">
        <v>0</v>
      </c>
      <c r="L419" s="50">
        <v>17.3</v>
      </c>
      <c r="M419" s="52" t="str">
        <f t="shared" si="72"/>
        <v/>
      </c>
      <c r="O419">
        <v>13</v>
      </c>
      <c r="P419">
        <v>0</v>
      </c>
      <c r="Q419">
        <v>-100</v>
      </c>
      <c r="R419" s="154"/>
      <c r="T419" s="53">
        <f t="shared" si="99"/>
        <v>-3.742227401591145</v>
      </c>
      <c r="U419" s="53">
        <f t="shared" si="100"/>
        <v>-1.9067600989060971</v>
      </c>
      <c r="W419" s="53">
        <f t="shared" si="101"/>
        <v>-0.89100652418836779</v>
      </c>
      <c r="X419" s="53">
        <f t="shared" si="102"/>
        <v>-0.45399049973954692</v>
      </c>
      <c r="AC419" s="20"/>
    </row>
    <row r="420" spans="1:29" x14ac:dyDescent="0.2">
      <c r="A420" s="163" t="s">
        <v>64</v>
      </c>
      <c r="B420" s="165">
        <v>47</v>
      </c>
      <c r="C420" s="42">
        <v>45616</v>
      </c>
      <c r="E420" s="50">
        <v>4.0999999999999996</v>
      </c>
      <c r="F420" s="50">
        <v>0.2</v>
      </c>
      <c r="G420" s="50">
        <v>2</v>
      </c>
      <c r="H420" s="50">
        <v>0.2</v>
      </c>
      <c r="I420" s="45">
        <v>252</v>
      </c>
      <c r="J420" s="43">
        <v>3.8</v>
      </c>
      <c r="K420" s="43">
        <v>1.2</v>
      </c>
      <c r="L420" s="50">
        <v>29.4</v>
      </c>
      <c r="M420" s="52" t="str">
        <f t="shared" si="72"/>
        <v/>
      </c>
      <c r="O420">
        <v>13</v>
      </c>
      <c r="P420">
        <v>0</v>
      </c>
      <c r="Q420">
        <v>-100</v>
      </c>
      <c r="R420" s="154"/>
      <c r="T420" s="53">
        <f t="shared" si="99"/>
        <v>-3.6140147619215832</v>
      </c>
      <c r="U420" s="53">
        <f t="shared" si="100"/>
        <v>-1.1742645786248007</v>
      </c>
      <c r="W420" s="53">
        <f t="shared" si="101"/>
        <v>-0.95105651629515353</v>
      </c>
      <c r="X420" s="53">
        <f t="shared" si="102"/>
        <v>-0.30901699437494756</v>
      </c>
      <c r="AC420" s="20"/>
    </row>
    <row r="421" spans="1:29" x14ac:dyDescent="0.2">
      <c r="A421" s="163" t="s">
        <v>65</v>
      </c>
      <c r="B421" s="165">
        <v>47</v>
      </c>
      <c r="C421" s="42">
        <v>45617</v>
      </c>
      <c r="E421" s="50">
        <v>1.9</v>
      </c>
      <c r="F421" s="50">
        <v>-3.7</v>
      </c>
      <c r="G421" s="50">
        <v>-0.4</v>
      </c>
      <c r="H421" s="50">
        <v>-5.6</v>
      </c>
      <c r="I421" s="45">
        <v>222</v>
      </c>
      <c r="J421" s="43">
        <v>3.8</v>
      </c>
      <c r="K421" s="43">
        <v>0.7</v>
      </c>
      <c r="L421" s="50">
        <v>1</v>
      </c>
      <c r="M421" s="52" t="str">
        <f t="shared" si="72"/>
        <v/>
      </c>
      <c r="O421">
        <v>13</v>
      </c>
      <c r="P421">
        <v>0</v>
      </c>
      <c r="Q421">
        <v>-100</v>
      </c>
      <c r="R421" s="154"/>
      <c r="T421" s="53">
        <f t="shared" si="99"/>
        <v>-2.5426963041636612</v>
      </c>
      <c r="U421" s="53">
        <f t="shared" si="100"/>
        <v>-2.8239503368140979</v>
      </c>
      <c r="W421" s="53">
        <f t="shared" si="101"/>
        <v>-0.66913060635885824</v>
      </c>
      <c r="X421" s="53">
        <f t="shared" si="102"/>
        <v>-0.74314482547739424</v>
      </c>
      <c r="AC421" s="20"/>
    </row>
    <row r="422" spans="1:29" x14ac:dyDescent="0.2">
      <c r="A422" s="163" t="s">
        <v>66</v>
      </c>
      <c r="B422" s="165">
        <v>47</v>
      </c>
      <c r="C422" s="42">
        <v>45618</v>
      </c>
      <c r="E422" s="50">
        <v>5.2</v>
      </c>
      <c r="F422" s="50">
        <v>-2.8</v>
      </c>
      <c r="G422" s="50">
        <v>2</v>
      </c>
      <c r="H422" s="50">
        <v>-4.3</v>
      </c>
      <c r="I422" s="45">
        <v>236</v>
      </c>
      <c r="J422" s="43">
        <v>6</v>
      </c>
      <c r="K422" s="43">
        <v>2.2999999999999998</v>
      </c>
      <c r="L422" s="50">
        <v>7.2</v>
      </c>
      <c r="M422" s="52" t="str">
        <f t="shared" si="72"/>
        <v/>
      </c>
      <c r="O422">
        <v>13</v>
      </c>
      <c r="P422">
        <v>0</v>
      </c>
      <c r="Q422">
        <v>-100</v>
      </c>
      <c r="R422" s="154">
        <f t="shared" ref="R422" si="103">AVERAGE(G416:G422)</f>
        <v>4.2142857142857144</v>
      </c>
      <c r="T422" s="53">
        <f t="shared" si="99"/>
        <v>-4.9742254353302489</v>
      </c>
      <c r="U422" s="53">
        <f t="shared" si="100"/>
        <v>-3.3551574208244834</v>
      </c>
      <c r="W422" s="53">
        <f t="shared" si="101"/>
        <v>-0.8290375725550414</v>
      </c>
      <c r="X422" s="53">
        <f t="shared" si="102"/>
        <v>-0.55919290347074724</v>
      </c>
      <c r="AC422" s="20"/>
    </row>
    <row r="423" spans="1:29" x14ac:dyDescent="0.2">
      <c r="A423" s="163" t="s">
        <v>67</v>
      </c>
      <c r="B423" s="165">
        <v>47</v>
      </c>
      <c r="C423" s="42">
        <v>45619</v>
      </c>
      <c r="E423" s="50">
        <v>10.6</v>
      </c>
      <c r="F423" s="50">
        <v>0.6</v>
      </c>
      <c r="G423" s="50">
        <v>4.5999999999999996</v>
      </c>
      <c r="H423" s="50">
        <v>0</v>
      </c>
      <c r="I423" s="45">
        <v>185</v>
      </c>
      <c r="J423" s="43">
        <v>5.8</v>
      </c>
      <c r="K423" s="43">
        <v>0</v>
      </c>
      <c r="L423" s="50">
        <v>6.2</v>
      </c>
      <c r="M423" s="154"/>
      <c r="O423">
        <v>13</v>
      </c>
      <c r="P423">
        <v>0</v>
      </c>
      <c r="Q423">
        <v>-100</v>
      </c>
      <c r="R423" s="154"/>
      <c r="T423" s="53">
        <f t="shared" si="99"/>
        <v>-0.50550330793641607</v>
      </c>
      <c r="U423" s="53">
        <f t="shared" si="100"/>
        <v>-5.7779292489321241</v>
      </c>
      <c r="W423" s="53">
        <f t="shared" si="101"/>
        <v>-8.7155742747657944E-2</v>
      </c>
      <c r="X423" s="53">
        <f t="shared" si="102"/>
        <v>-0.99619469809174555</v>
      </c>
      <c r="AC423" s="20"/>
    </row>
    <row r="424" spans="1:29" x14ac:dyDescent="0.2">
      <c r="A424" s="163" t="s">
        <v>68</v>
      </c>
      <c r="B424" s="165">
        <v>47</v>
      </c>
      <c r="C424" s="42">
        <v>45620</v>
      </c>
      <c r="E424" s="50">
        <v>18.3</v>
      </c>
      <c r="F424" s="50">
        <v>9.1999999999999993</v>
      </c>
      <c r="G424" s="50">
        <v>14.7</v>
      </c>
      <c r="H424" s="50">
        <v>8.8000000000000007</v>
      </c>
      <c r="I424" s="45">
        <v>192</v>
      </c>
      <c r="J424" s="43">
        <v>7.7</v>
      </c>
      <c r="K424" s="43">
        <v>1.3</v>
      </c>
      <c r="L424" s="50">
        <v>1</v>
      </c>
      <c r="M424" s="52" t="str">
        <f t="shared" si="72"/>
        <v/>
      </c>
      <c r="O424">
        <v>13</v>
      </c>
      <c r="P424">
        <v>0</v>
      </c>
      <c r="Q424">
        <v>-100</v>
      </c>
      <c r="R424" s="154"/>
      <c r="T424" s="53">
        <f t="shared" si="99"/>
        <v>-1.6009200192967448</v>
      </c>
      <c r="U424" s="53">
        <f t="shared" si="100"/>
        <v>-7.5317365256503042</v>
      </c>
      <c r="W424" s="53">
        <f t="shared" si="101"/>
        <v>-0.20791169081775907</v>
      </c>
      <c r="X424" s="53">
        <f t="shared" si="102"/>
        <v>-0.97814760073380569</v>
      </c>
      <c r="AC424" s="20"/>
    </row>
    <row r="425" spans="1:29" x14ac:dyDescent="0.2">
      <c r="A425" s="163" t="s">
        <v>62</v>
      </c>
      <c r="B425" s="163">
        <v>48</v>
      </c>
      <c r="C425" s="42">
        <v>45621</v>
      </c>
      <c r="E425" s="50">
        <v>17</v>
      </c>
      <c r="F425" s="50">
        <v>7.2</v>
      </c>
      <c r="G425" s="50">
        <v>12</v>
      </c>
      <c r="H425" s="50">
        <v>6.4</v>
      </c>
      <c r="I425" s="45">
        <v>200</v>
      </c>
      <c r="J425" s="43">
        <v>5.2</v>
      </c>
      <c r="K425" s="43">
        <v>0</v>
      </c>
      <c r="L425" s="50">
        <v>5.6</v>
      </c>
      <c r="M425" s="52" t="str">
        <f t="shared" si="72"/>
        <v/>
      </c>
      <c r="O425">
        <v>13</v>
      </c>
      <c r="P425">
        <v>0</v>
      </c>
      <c r="Q425">
        <v>-100</v>
      </c>
      <c r="R425" s="154"/>
      <c r="T425" s="53">
        <f t="shared" si="99"/>
        <v>-1.778504745293477</v>
      </c>
      <c r="U425" s="53">
        <f t="shared" si="100"/>
        <v>-4.8864016280867242</v>
      </c>
      <c r="W425" s="53">
        <f t="shared" si="101"/>
        <v>-0.34202014332566866</v>
      </c>
      <c r="X425" s="53">
        <f t="shared" si="102"/>
        <v>-0.93969262078590843</v>
      </c>
      <c r="AC425" s="20"/>
    </row>
    <row r="426" spans="1:29" x14ac:dyDescent="0.2">
      <c r="A426" s="163" t="s">
        <v>63</v>
      </c>
      <c r="B426" s="165">
        <v>48</v>
      </c>
      <c r="C426" s="42">
        <v>45622</v>
      </c>
      <c r="E426" s="50">
        <v>11</v>
      </c>
      <c r="F426" s="50">
        <v>3.5</v>
      </c>
      <c r="G426" s="50">
        <v>7.5</v>
      </c>
      <c r="H426" s="50">
        <v>0.9</v>
      </c>
      <c r="I426" s="45">
        <v>210</v>
      </c>
      <c r="J426" s="43">
        <v>4.3</v>
      </c>
      <c r="K426" s="43">
        <v>3.4</v>
      </c>
      <c r="L426" s="50">
        <v>0</v>
      </c>
      <c r="M426" s="52" t="str">
        <f t="shared" si="72"/>
        <v/>
      </c>
      <c r="O426">
        <v>13</v>
      </c>
      <c r="P426">
        <v>0</v>
      </c>
      <c r="Q426">
        <v>-100</v>
      </c>
      <c r="R426" s="154"/>
      <c r="T426" s="53">
        <f t="shared" si="99"/>
        <v>-2.1500000000000004</v>
      </c>
      <c r="U426" s="53">
        <f t="shared" si="100"/>
        <v>-3.7239092362730859</v>
      </c>
      <c r="W426" s="53">
        <f t="shared" si="101"/>
        <v>-0.50000000000000011</v>
      </c>
      <c r="X426" s="53">
        <f t="shared" si="102"/>
        <v>-0.8660254037844386</v>
      </c>
      <c r="AC426" s="20"/>
    </row>
    <row r="427" spans="1:29" x14ac:dyDescent="0.2">
      <c r="A427" s="163" t="s">
        <v>64</v>
      </c>
      <c r="B427" s="165">
        <v>48</v>
      </c>
      <c r="C427" s="42">
        <v>45623</v>
      </c>
      <c r="E427" s="50">
        <v>11.7</v>
      </c>
      <c r="F427" s="50">
        <v>3.8</v>
      </c>
      <c r="G427" s="50">
        <v>8.4</v>
      </c>
      <c r="H427" s="50">
        <v>2.1</v>
      </c>
      <c r="I427" s="45">
        <v>208</v>
      </c>
      <c r="J427" s="43">
        <v>5.8</v>
      </c>
      <c r="K427" s="43">
        <v>0</v>
      </c>
      <c r="L427" s="50">
        <v>7.4</v>
      </c>
      <c r="M427" s="52" t="str">
        <f t="shared" si="72"/>
        <v/>
      </c>
      <c r="O427">
        <v>13</v>
      </c>
      <c r="P427">
        <v>0</v>
      </c>
      <c r="Q427">
        <v>-100</v>
      </c>
      <c r="R427" s="154"/>
      <c r="T427" s="53">
        <f t="shared" si="99"/>
        <v>-2.7229350641581669</v>
      </c>
      <c r="U427" s="53">
        <f t="shared" si="100"/>
        <v>-5.1210960385817756</v>
      </c>
      <c r="W427" s="53">
        <f t="shared" si="101"/>
        <v>-0.46947156278589086</v>
      </c>
      <c r="X427" s="53">
        <f t="shared" si="102"/>
        <v>-0.88294759285892688</v>
      </c>
      <c r="AC427" s="20"/>
    </row>
    <row r="428" spans="1:29" x14ac:dyDescent="0.2">
      <c r="A428" s="163" t="s">
        <v>65</v>
      </c>
      <c r="B428" s="165">
        <v>48</v>
      </c>
      <c r="C428" s="42">
        <v>45624</v>
      </c>
      <c r="E428" s="50">
        <v>10</v>
      </c>
      <c r="F428" s="50">
        <v>-1.1000000000000001</v>
      </c>
      <c r="G428" s="50">
        <v>5.0999999999999996</v>
      </c>
      <c r="H428" s="50">
        <v>-3.7</v>
      </c>
      <c r="I428" s="45">
        <v>272</v>
      </c>
      <c r="J428" s="43">
        <v>2.4</v>
      </c>
      <c r="K428" s="43">
        <v>4.8</v>
      </c>
      <c r="L428" s="50">
        <v>0.7</v>
      </c>
      <c r="M428" s="52" t="str">
        <f t="shared" si="72"/>
        <v/>
      </c>
      <c r="O428">
        <v>13</v>
      </c>
      <c r="P428">
        <v>0</v>
      </c>
      <c r="Q428">
        <v>-100</v>
      </c>
      <c r="R428" s="154"/>
      <c r="T428" s="53">
        <f t="shared" si="99"/>
        <v>-2.3985379848458299</v>
      </c>
      <c r="U428" s="53">
        <f t="shared" si="100"/>
        <v>8.3758792086003078E-2</v>
      </c>
      <c r="W428" s="53">
        <f t="shared" si="101"/>
        <v>-0.99939082701909576</v>
      </c>
      <c r="X428" s="53">
        <f t="shared" si="102"/>
        <v>3.4899496702501281E-2</v>
      </c>
      <c r="AC428" s="20"/>
    </row>
    <row r="429" spans="1:29" x14ac:dyDescent="0.2">
      <c r="A429" s="163" t="s">
        <v>66</v>
      </c>
      <c r="B429" s="165">
        <v>48</v>
      </c>
      <c r="C429" s="42">
        <v>45625</v>
      </c>
      <c r="E429" s="50">
        <v>7.6</v>
      </c>
      <c r="F429" s="50">
        <v>-3.6</v>
      </c>
      <c r="G429" s="50">
        <v>2.1</v>
      </c>
      <c r="H429" s="50">
        <v>-6.1</v>
      </c>
      <c r="I429" s="45">
        <v>130</v>
      </c>
      <c r="J429" s="43">
        <v>1.8</v>
      </c>
      <c r="K429" s="43">
        <v>7.1</v>
      </c>
      <c r="L429" s="50">
        <v>0</v>
      </c>
      <c r="M429" s="52" t="str">
        <f t="shared" si="72"/>
        <v/>
      </c>
      <c r="O429">
        <v>13</v>
      </c>
      <c r="P429">
        <v>0</v>
      </c>
      <c r="Q429">
        <v>-100</v>
      </c>
      <c r="R429" s="154">
        <f t="shared" ref="R429" si="104">AVERAGE(G423:G429)</f>
        <v>7.7714285714285714</v>
      </c>
      <c r="T429" s="53">
        <f t="shared" si="99"/>
        <v>1.3788799976141604</v>
      </c>
      <c r="U429" s="53">
        <f t="shared" si="100"/>
        <v>-1.1570176974357709</v>
      </c>
      <c r="W429" s="53">
        <f t="shared" si="101"/>
        <v>0.76604444311897801</v>
      </c>
      <c r="X429" s="53">
        <f t="shared" si="102"/>
        <v>-0.64278760968653936</v>
      </c>
      <c r="AC429" s="20"/>
    </row>
    <row r="430" spans="1:29" x14ac:dyDescent="0.2">
      <c r="A430" s="163" t="s">
        <v>67</v>
      </c>
      <c r="B430" s="165">
        <v>48</v>
      </c>
      <c r="C430" s="42">
        <v>45626</v>
      </c>
      <c r="E430" s="50">
        <v>7.4</v>
      </c>
      <c r="F430" s="50">
        <v>-0.7</v>
      </c>
      <c r="G430" s="50">
        <v>3.4</v>
      </c>
      <c r="H430" s="50">
        <v>-2.6</v>
      </c>
      <c r="I430" s="45">
        <v>156</v>
      </c>
      <c r="J430" s="43">
        <v>2.6</v>
      </c>
      <c r="K430" s="43">
        <v>7.1</v>
      </c>
      <c r="L430" s="50">
        <v>0</v>
      </c>
      <c r="M430" s="52" t="str">
        <f t="shared" si="72"/>
        <v/>
      </c>
      <c r="O430">
        <v>13</v>
      </c>
      <c r="P430">
        <v>0</v>
      </c>
      <c r="Q430">
        <v>-100</v>
      </c>
      <c r="R430" s="154"/>
      <c r="T430" s="53">
        <f t="shared" si="99"/>
        <v>1.0575152719970811</v>
      </c>
      <c r="U430" s="53">
        <f t="shared" si="100"/>
        <v>-2.3752181898707621</v>
      </c>
      <c r="W430" s="53">
        <f t="shared" si="101"/>
        <v>0.40673664307580043</v>
      </c>
      <c r="X430" s="53">
        <f t="shared" si="102"/>
        <v>-0.91354545764260076</v>
      </c>
      <c r="AC430" s="20"/>
    </row>
    <row r="431" spans="1:29" x14ac:dyDescent="0.2">
      <c r="A431" s="163" t="s">
        <v>68</v>
      </c>
      <c r="B431" s="165">
        <v>48</v>
      </c>
      <c r="C431" s="42">
        <v>45627</v>
      </c>
      <c r="E431" s="50">
        <v>8.6999999999999993</v>
      </c>
      <c r="F431" s="50">
        <v>-0.5</v>
      </c>
      <c r="G431" s="50">
        <v>5.5</v>
      </c>
      <c r="H431" s="50">
        <v>-2.2999999999999998</v>
      </c>
      <c r="I431" s="45">
        <v>171</v>
      </c>
      <c r="J431" s="43">
        <v>3.5</v>
      </c>
      <c r="K431" s="43">
        <v>5</v>
      </c>
      <c r="L431" s="50">
        <v>0.1</v>
      </c>
      <c r="M431" s="52" t="str">
        <f t="shared" si="72"/>
        <v/>
      </c>
      <c r="O431">
        <v>13</v>
      </c>
      <c r="P431">
        <v>0</v>
      </c>
      <c r="Q431">
        <v>-100</v>
      </c>
      <c r="R431" s="154"/>
      <c r="T431" s="53">
        <f t="shared" si="99"/>
        <v>0.54752062764080844</v>
      </c>
      <c r="U431" s="53">
        <f t="shared" si="100"/>
        <v>-3.456909192082982</v>
      </c>
      <c r="W431" s="53">
        <f t="shared" si="101"/>
        <v>0.15643446504023098</v>
      </c>
      <c r="X431" s="53">
        <f t="shared" si="102"/>
        <v>-0.98768834059513766</v>
      </c>
      <c r="AC431" s="20"/>
    </row>
    <row r="432" spans="1:29" x14ac:dyDescent="0.2">
      <c r="A432" s="163" t="s">
        <v>62</v>
      </c>
      <c r="B432" s="163">
        <v>49</v>
      </c>
      <c r="C432" s="42">
        <v>45628</v>
      </c>
      <c r="E432" s="50">
        <v>12.5</v>
      </c>
      <c r="F432" s="50">
        <v>7.2</v>
      </c>
      <c r="G432" s="50">
        <v>9.6</v>
      </c>
      <c r="H432" s="50">
        <v>6.6</v>
      </c>
      <c r="I432" s="45">
        <v>210</v>
      </c>
      <c r="J432" s="43">
        <v>4.5999999999999996</v>
      </c>
      <c r="K432" s="43">
        <v>1.1000000000000001</v>
      </c>
      <c r="L432" s="50">
        <v>4.7</v>
      </c>
      <c r="M432" s="52" t="str">
        <f t="shared" si="72"/>
        <v/>
      </c>
      <c r="O432">
        <v>13</v>
      </c>
      <c r="P432">
        <v>0</v>
      </c>
      <c r="Q432">
        <v>-100</v>
      </c>
      <c r="R432" s="154"/>
      <c r="T432" s="53">
        <f t="shared" si="99"/>
        <v>-2.3000000000000003</v>
      </c>
      <c r="U432" s="53">
        <f t="shared" si="100"/>
        <v>-3.9837168574084174</v>
      </c>
      <c r="W432" s="53">
        <f t="shared" si="101"/>
        <v>-0.50000000000000011</v>
      </c>
      <c r="X432" s="53">
        <f t="shared" si="102"/>
        <v>-0.8660254037844386</v>
      </c>
      <c r="AC432" s="20"/>
    </row>
    <row r="433" spans="1:29" x14ac:dyDescent="0.2">
      <c r="A433" s="163" t="s">
        <v>63</v>
      </c>
      <c r="B433" s="165">
        <v>49</v>
      </c>
      <c r="C433" s="42">
        <v>45629</v>
      </c>
      <c r="E433" s="50">
        <v>8.3000000000000007</v>
      </c>
      <c r="F433" s="50">
        <v>-0.2</v>
      </c>
      <c r="G433" s="50">
        <v>4.5</v>
      </c>
      <c r="H433" s="50">
        <v>-3.3</v>
      </c>
      <c r="I433" s="45">
        <v>264</v>
      </c>
      <c r="J433" s="43">
        <v>2.5</v>
      </c>
      <c r="K433" s="43">
        <v>2</v>
      </c>
      <c r="L433" s="50">
        <v>2.2000000000000002</v>
      </c>
      <c r="M433" s="52" t="str">
        <f t="shared" si="72"/>
        <v/>
      </c>
      <c r="O433">
        <v>13</v>
      </c>
      <c r="P433">
        <v>0</v>
      </c>
      <c r="Q433">
        <v>-100</v>
      </c>
      <c r="R433" s="154"/>
      <c r="T433" s="53">
        <f t="shared" si="99"/>
        <v>-2.4863047384206833</v>
      </c>
      <c r="U433" s="53">
        <f t="shared" si="100"/>
        <v>-0.26132115816913337</v>
      </c>
      <c r="W433" s="53">
        <f t="shared" si="101"/>
        <v>-0.9945218953682734</v>
      </c>
      <c r="X433" s="53">
        <f t="shared" si="102"/>
        <v>-0.10452846326765336</v>
      </c>
      <c r="AC433" s="20"/>
    </row>
    <row r="434" spans="1:29" x14ac:dyDescent="0.2">
      <c r="A434" s="163" t="s">
        <v>64</v>
      </c>
      <c r="B434" s="165">
        <v>49</v>
      </c>
      <c r="C434" s="42">
        <v>45630</v>
      </c>
      <c r="E434" s="50">
        <v>6</v>
      </c>
      <c r="F434" s="50">
        <v>0.9</v>
      </c>
      <c r="G434" s="50">
        <v>3.9</v>
      </c>
      <c r="H434" s="50">
        <v>-0.5</v>
      </c>
      <c r="I434" s="45">
        <v>207</v>
      </c>
      <c r="J434" s="43">
        <v>2.7</v>
      </c>
      <c r="K434" s="43">
        <v>0.4</v>
      </c>
      <c r="L434" s="50">
        <v>0</v>
      </c>
      <c r="M434" s="52" t="str">
        <f t="shared" si="72"/>
        <v/>
      </c>
      <c r="O434">
        <v>13</v>
      </c>
      <c r="P434">
        <v>0</v>
      </c>
      <c r="Q434">
        <v>-100</v>
      </c>
      <c r="R434" s="154"/>
      <c r="T434" s="53">
        <f t="shared" si="99"/>
        <v>-1.225774349296775</v>
      </c>
      <c r="U434" s="53">
        <f t="shared" si="100"/>
        <v>-2.405717615308594</v>
      </c>
      <c r="W434" s="53">
        <f t="shared" si="101"/>
        <v>-0.45399049973954625</v>
      </c>
      <c r="X434" s="53">
        <f t="shared" si="102"/>
        <v>-0.89100652418836812</v>
      </c>
      <c r="AC434" s="20"/>
    </row>
    <row r="435" spans="1:29" x14ac:dyDescent="0.2">
      <c r="A435" s="163" t="s">
        <v>65</v>
      </c>
      <c r="B435" s="165">
        <v>49</v>
      </c>
      <c r="C435" s="42">
        <v>45631</v>
      </c>
      <c r="E435" s="50">
        <v>10.199999999999999</v>
      </c>
      <c r="F435" s="50">
        <v>3.7</v>
      </c>
      <c r="G435" s="50">
        <v>6.5</v>
      </c>
      <c r="H435" s="50">
        <v>3.2</v>
      </c>
      <c r="I435" s="45">
        <v>189</v>
      </c>
      <c r="J435" s="43">
        <v>6.5</v>
      </c>
      <c r="K435" s="43">
        <v>0</v>
      </c>
      <c r="L435" s="50">
        <v>17.5</v>
      </c>
      <c r="M435" s="52" t="str">
        <f t="shared" si="72"/>
        <v/>
      </c>
      <c r="O435">
        <v>13</v>
      </c>
      <c r="P435">
        <v>0</v>
      </c>
      <c r="Q435">
        <v>-100</v>
      </c>
      <c r="R435" s="154"/>
      <c r="T435" s="53">
        <f t="shared" si="99"/>
        <v>-1.0168240227614997</v>
      </c>
      <c r="U435" s="53">
        <f t="shared" si="100"/>
        <v>-6.4199742138683957</v>
      </c>
      <c r="W435" s="53">
        <f t="shared" si="101"/>
        <v>-0.15643446504023073</v>
      </c>
      <c r="X435" s="53">
        <f t="shared" si="102"/>
        <v>-0.98768834059513777</v>
      </c>
      <c r="AC435" s="20"/>
    </row>
    <row r="436" spans="1:29" x14ac:dyDescent="0.2">
      <c r="A436" s="163" t="s">
        <v>66</v>
      </c>
      <c r="B436" s="165">
        <v>49</v>
      </c>
      <c r="C436" s="42">
        <v>45632</v>
      </c>
      <c r="E436" s="50">
        <v>10.7</v>
      </c>
      <c r="F436" s="50">
        <v>3.9</v>
      </c>
      <c r="G436" s="50">
        <v>7.5</v>
      </c>
      <c r="H436" s="50">
        <v>2.9</v>
      </c>
      <c r="I436" s="45">
        <v>259</v>
      </c>
      <c r="J436" s="43">
        <v>6.4</v>
      </c>
      <c r="K436" s="43">
        <v>1</v>
      </c>
      <c r="L436" s="50">
        <v>3.7</v>
      </c>
      <c r="M436" s="52" t="str">
        <f t="shared" si="72"/>
        <v/>
      </c>
      <c r="O436">
        <v>13</v>
      </c>
      <c r="P436">
        <v>0</v>
      </c>
      <c r="Q436">
        <v>-100</v>
      </c>
      <c r="R436" s="154">
        <f t="shared" ref="R436" si="105">AVERAGE(G430:G436)</f>
        <v>5.8428571428571425</v>
      </c>
      <c r="T436" s="53">
        <f t="shared" si="99"/>
        <v>-6.2824139740650491</v>
      </c>
      <c r="U436" s="53">
        <f t="shared" si="100"/>
        <v>-1.2211775704098911</v>
      </c>
      <c r="W436" s="53">
        <f t="shared" si="101"/>
        <v>-0.98162718344766386</v>
      </c>
      <c r="X436" s="53">
        <f t="shared" si="102"/>
        <v>-0.19080899537654547</v>
      </c>
      <c r="AC436" s="20"/>
    </row>
    <row r="437" spans="1:29" x14ac:dyDescent="0.2">
      <c r="A437" s="163" t="s">
        <v>67</v>
      </c>
      <c r="B437" s="165">
        <v>49</v>
      </c>
      <c r="C437" s="42">
        <v>45633</v>
      </c>
      <c r="E437" s="50">
        <v>11.1</v>
      </c>
      <c r="F437" s="50">
        <v>6.2</v>
      </c>
      <c r="G437" s="50">
        <v>7.8</v>
      </c>
      <c r="H437" s="50">
        <v>5.9</v>
      </c>
      <c r="I437" s="45">
        <v>190</v>
      </c>
      <c r="J437" s="43">
        <v>6.9</v>
      </c>
      <c r="K437" s="43">
        <v>3.1</v>
      </c>
      <c r="L437" s="50">
        <v>11.1</v>
      </c>
      <c r="M437" s="154"/>
      <c r="O437">
        <v>13</v>
      </c>
      <c r="P437">
        <v>0</v>
      </c>
      <c r="Q437">
        <v>-100</v>
      </c>
      <c r="R437" s="154"/>
      <c r="T437" s="53">
        <f t="shared" si="99"/>
        <v>-1.1981724259018203</v>
      </c>
      <c r="U437" s="53">
        <f t="shared" si="100"/>
        <v>-6.795173495784236</v>
      </c>
      <c r="W437" s="53">
        <f t="shared" si="101"/>
        <v>-0.17364817766693047</v>
      </c>
      <c r="X437" s="53">
        <f t="shared" si="102"/>
        <v>-0.98480775301220802</v>
      </c>
      <c r="AC437" s="20"/>
    </row>
    <row r="438" spans="1:29" x14ac:dyDescent="0.2">
      <c r="A438" s="163" t="s">
        <v>68</v>
      </c>
      <c r="B438" s="165">
        <v>49</v>
      </c>
      <c r="C438" s="42">
        <v>45634</v>
      </c>
      <c r="E438" s="50">
        <v>7.3</v>
      </c>
      <c r="F438" s="50">
        <v>4.2</v>
      </c>
      <c r="G438" s="50">
        <v>6.4</v>
      </c>
      <c r="H438" s="50">
        <v>3.7</v>
      </c>
      <c r="I438" s="45">
        <v>45</v>
      </c>
      <c r="J438" s="43">
        <v>4.8</v>
      </c>
      <c r="K438" s="43">
        <v>0</v>
      </c>
      <c r="L438" s="50">
        <v>2.2000000000000002</v>
      </c>
      <c r="M438" s="52" t="str">
        <f t="shared" si="72"/>
        <v/>
      </c>
      <c r="O438">
        <v>13</v>
      </c>
      <c r="P438">
        <v>0</v>
      </c>
      <c r="Q438">
        <v>-100</v>
      </c>
      <c r="R438" s="154"/>
      <c r="T438" s="53">
        <f t="shared" si="99"/>
        <v>3.3941125496954276</v>
      </c>
      <c r="U438" s="53">
        <f t="shared" si="100"/>
        <v>3.3941125496954281</v>
      </c>
      <c r="W438" s="53">
        <f t="shared" si="101"/>
        <v>0.70710678118654746</v>
      </c>
      <c r="X438" s="53">
        <f t="shared" si="102"/>
        <v>0.70710678118654757</v>
      </c>
      <c r="AC438" s="20"/>
    </row>
    <row r="439" spans="1:29" x14ac:dyDescent="0.2">
      <c r="A439" s="163" t="s">
        <v>62</v>
      </c>
      <c r="B439" s="163">
        <v>50</v>
      </c>
      <c r="C439" s="42">
        <v>45635</v>
      </c>
      <c r="E439" s="50">
        <v>6.6</v>
      </c>
      <c r="F439" s="50">
        <v>4.5999999999999996</v>
      </c>
      <c r="G439" s="50">
        <v>5.8</v>
      </c>
      <c r="H439" s="50">
        <v>4</v>
      </c>
      <c r="I439" s="45">
        <v>31</v>
      </c>
      <c r="J439" s="43">
        <v>6.5</v>
      </c>
      <c r="K439" s="43">
        <v>0</v>
      </c>
      <c r="L439" s="50">
        <v>0.3</v>
      </c>
      <c r="M439" s="52" t="str">
        <f t="shared" si="72"/>
        <v/>
      </c>
      <c r="O439">
        <v>13</v>
      </c>
      <c r="P439">
        <v>0</v>
      </c>
      <c r="Q439">
        <v>-100</v>
      </c>
      <c r="R439" s="154"/>
      <c r="T439" s="53">
        <f t="shared" si="99"/>
        <v>3.3477474869153521</v>
      </c>
      <c r="U439" s="53">
        <f t="shared" si="100"/>
        <v>5.5715874545637298</v>
      </c>
      <c r="W439" s="53">
        <f t="shared" si="101"/>
        <v>0.51503807491005416</v>
      </c>
      <c r="X439" s="53">
        <f t="shared" si="102"/>
        <v>0.85716730070211233</v>
      </c>
      <c r="AC439" s="20"/>
    </row>
    <row r="440" spans="1:29" x14ac:dyDescent="0.2">
      <c r="A440" s="163" t="s">
        <v>63</v>
      </c>
      <c r="B440" s="165">
        <v>50</v>
      </c>
      <c r="C440" s="42">
        <v>45636</v>
      </c>
      <c r="E440" s="50">
        <v>5.8</v>
      </c>
      <c r="F440" s="50">
        <v>4.7</v>
      </c>
      <c r="G440" s="50">
        <v>5.2</v>
      </c>
      <c r="H440" s="50">
        <v>4.5</v>
      </c>
      <c r="I440" s="45">
        <v>46</v>
      </c>
      <c r="J440" s="43">
        <v>5.8</v>
      </c>
      <c r="K440" s="43">
        <v>0</v>
      </c>
      <c r="L440" s="50">
        <v>0</v>
      </c>
      <c r="M440" s="52" t="str">
        <f t="shared" si="72"/>
        <v/>
      </c>
      <c r="O440">
        <v>13</v>
      </c>
      <c r="P440">
        <v>0</v>
      </c>
      <c r="Q440">
        <v>-100</v>
      </c>
      <c r="R440" s="154"/>
      <c r="T440" s="53">
        <f t="shared" si="99"/>
        <v>4.1721708419641761</v>
      </c>
      <c r="U440" s="53">
        <f t="shared" si="100"/>
        <v>4.0290185486621848</v>
      </c>
      <c r="W440" s="53">
        <f t="shared" si="101"/>
        <v>0.71933980033865108</v>
      </c>
      <c r="X440" s="53">
        <f t="shared" si="102"/>
        <v>0.69465837045899737</v>
      </c>
      <c r="AC440" s="20"/>
    </row>
    <row r="441" spans="1:29" x14ac:dyDescent="0.2">
      <c r="A441" s="163" t="s">
        <v>64</v>
      </c>
      <c r="B441" s="165">
        <v>50</v>
      </c>
      <c r="C441" s="42">
        <v>45637</v>
      </c>
      <c r="E441" s="50">
        <v>4.8</v>
      </c>
      <c r="F441" s="50">
        <v>2.7</v>
      </c>
      <c r="G441" s="50">
        <v>3.7</v>
      </c>
      <c r="H441" s="50">
        <v>2.5</v>
      </c>
      <c r="I441" s="45">
        <v>59</v>
      </c>
      <c r="J441" s="43">
        <v>3.3</v>
      </c>
      <c r="K441" s="43">
        <v>0</v>
      </c>
      <c r="L441" s="50">
        <v>0</v>
      </c>
      <c r="M441" s="52" t="str">
        <f t="shared" si="72"/>
        <v/>
      </c>
      <c r="O441">
        <v>13</v>
      </c>
      <c r="P441">
        <v>0</v>
      </c>
      <c r="Q441">
        <v>-100</v>
      </c>
      <c r="R441" s="154"/>
      <c r="T441" s="53">
        <f t="shared" si="99"/>
        <v>2.82865209231697</v>
      </c>
      <c r="U441" s="53">
        <f t="shared" si="100"/>
        <v>1.6996256472031794</v>
      </c>
      <c r="W441" s="53">
        <f t="shared" si="101"/>
        <v>0.85716730070211222</v>
      </c>
      <c r="X441" s="53">
        <f t="shared" si="102"/>
        <v>0.51503807491005438</v>
      </c>
      <c r="AC441" s="20"/>
    </row>
    <row r="442" spans="1:29" x14ac:dyDescent="0.2">
      <c r="A442" s="163" t="s">
        <v>65</v>
      </c>
      <c r="B442" s="165">
        <v>50</v>
      </c>
      <c r="C442" s="42">
        <v>45638</v>
      </c>
      <c r="E442" s="50">
        <v>3.8</v>
      </c>
      <c r="F442" s="50">
        <v>1.9</v>
      </c>
      <c r="G442" s="50">
        <v>2.9</v>
      </c>
      <c r="H442" s="50">
        <v>1.8</v>
      </c>
      <c r="I442" s="45">
        <v>73</v>
      </c>
      <c r="J442" s="43">
        <v>1.6</v>
      </c>
      <c r="K442" s="43">
        <v>0</v>
      </c>
      <c r="L442" s="50">
        <v>0</v>
      </c>
      <c r="M442" s="52" t="str">
        <f t="shared" si="72"/>
        <v/>
      </c>
      <c r="O442">
        <v>13</v>
      </c>
      <c r="P442">
        <v>0</v>
      </c>
      <c r="Q442">
        <v>-100</v>
      </c>
      <c r="R442" s="154"/>
      <c r="T442" s="53">
        <f t="shared" si="99"/>
        <v>1.5300876095408569</v>
      </c>
      <c r="U442" s="53">
        <f t="shared" si="100"/>
        <v>0.46779472755637885</v>
      </c>
      <c r="W442" s="53">
        <f t="shared" si="101"/>
        <v>0.95630475596303544</v>
      </c>
      <c r="X442" s="53">
        <f t="shared" si="102"/>
        <v>0.29237170472273677</v>
      </c>
      <c r="AC442" s="20"/>
    </row>
    <row r="443" spans="1:29" x14ac:dyDescent="0.2">
      <c r="A443" s="163" t="s">
        <v>66</v>
      </c>
      <c r="B443" s="165">
        <v>50</v>
      </c>
      <c r="C443" s="42">
        <v>45639</v>
      </c>
      <c r="E443" s="50">
        <v>3.1</v>
      </c>
      <c r="F443" s="50">
        <v>0.1</v>
      </c>
      <c r="G443" s="50">
        <v>1.3</v>
      </c>
      <c r="H443" s="50">
        <v>0</v>
      </c>
      <c r="I443" s="45">
        <v>142</v>
      </c>
      <c r="J443" s="43">
        <v>2.4</v>
      </c>
      <c r="K443" s="43">
        <v>0</v>
      </c>
      <c r="L443" s="50">
        <v>0</v>
      </c>
      <c r="M443" s="52" t="str">
        <f t="shared" si="72"/>
        <v/>
      </c>
      <c r="O443">
        <v>13</v>
      </c>
      <c r="P443">
        <v>0</v>
      </c>
      <c r="Q443">
        <v>-100</v>
      </c>
      <c r="R443" s="154">
        <f t="shared" ref="R443" si="106">AVERAGE(G437:G443)</f>
        <v>4.7285714285714278</v>
      </c>
      <c r="T443" s="53">
        <f t="shared" si="99"/>
        <v>1.4775875407815802</v>
      </c>
      <c r="U443" s="53">
        <f t="shared" si="100"/>
        <v>-1.8912258086561324</v>
      </c>
      <c r="W443" s="53">
        <f t="shared" si="101"/>
        <v>0.6156614753256584</v>
      </c>
      <c r="X443" s="53">
        <f t="shared" si="102"/>
        <v>-0.7880107536067219</v>
      </c>
      <c r="AC443" s="20"/>
    </row>
    <row r="444" spans="1:29" x14ac:dyDescent="0.2">
      <c r="A444" s="163" t="s">
        <v>67</v>
      </c>
      <c r="B444" s="165">
        <v>50</v>
      </c>
      <c r="C444" s="42">
        <v>45640</v>
      </c>
      <c r="E444" s="50">
        <v>5.5</v>
      </c>
      <c r="F444" s="50">
        <v>1.3</v>
      </c>
      <c r="G444" s="50">
        <v>3.1</v>
      </c>
      <c r="H444" s="50">
        <v>0.9</v>
      </c>
      <c r="I444" s="45">
        <v>226</v>
      </c>
      <c r="J444" s="43">
        <v>4.2</v>
      </c>
      <c r="K444" s="43">
        <v>0.2</v>
      </c>
      <c r="L444" s="50">
        <v>1.6</v>
      </c>
      <c r="M444" s="52" t="str">
        <f t="shared" si="72"/>
        <v/>
      </c>
      <c r="O444">
        <v>13</v>
      </c>
      <c r="P444">
        <v>0</v>
      </c>
      <c r="Q444">
        <v>-100</v>
      </c>
      <c r="R444" s="154"/>
      <c r="T444" s="53">
        <f t="shared" si="99"/>
        <v>-3.0212271614223338</v>
      </c>
      <c r="U444" s="53">
        <f t="shared" si="100"/>
        <v>-2.91756515592779</v>
      </c>
      <c r="W444" s="53">
        <f t="shared" si="101"/>
        <v>-0.71933980033865086</v>
      </c>
      <c r="X444" s="53">
        <f t="shared" si="102"/>
        <v>-0.69465837045899759</v>
      </c>
      <c r="AC444" s="20"/>
    </row>
    <row r="445" spans="1:29" x14ac:dyDescent="0.2">
      <c r="A445" s="163" t="s">
        <v>68</v>
      </c>
      <c r="B445" s="165">
        <v>50</v>
      </c>
      <c r="C445" s="42">
        <v>45641</v>
      </c>
      <c r="E445" s="50">
        <v>10.8</v>
      </c>
      <c r="F445" s="50">
        <v>1.8</v>
      </c>
      <c r="G445" s="50">
        <v>7</v>
      </c>
      <c r="H445" s="50">
        <v>1.1000000000000001</v>
      </c>
      <c r="I445" s="45">
        <v>227</v>
      </c>
      <c r="J445" s="43">
        <v>5.5</v>
      </c>
      <c r="K445" s="43">
        <v>0.4</v>
      </c>
      <c r="L445" s="50">
        <v>0.8</v>
      </c>
      <c r="M445" s="52" t="str">
        <f t="shared" si="72"/>
        <v/>
      </c>
      <c r="O445">
        <v>13</v>
      </c>
      <c r="P445">
        <v>0</v>
      </c>
      <c r="Q445">
        <v>-100</v>
      </c>
      <c r="R445" s="154"/>
      <c r="T445" s="53">
        <f t="shared" si="99"/>
        <v>-4.0224453589054354</v>
      </c>
      <c r="U445" s="53">
        <f t="shared" si="100"/>
        <v>-3.7509909803437442</v>
      </c>
      <c r="W445" s="53">
        <f t="shared" si="101"/>
        <v>-0.73135370161917013</v>
      </c>
      <c r="X445" s="53">
        <f t="shared" si="102"/>
        <v>-0.68199836006249892</v>
      </c>
      <c r="AC445" s="20"/>
    </row>
    <row r="446" spans="1:29" x14ac:dyDescent="0.2">
      <c r="A446" s="163" t="s">
        <v>62</v>
      </c>
      <c r="B446" s="163">
        <v>51</v>
      </c>
      <c r="C446" s="42">
        <v>45642</v>
      </c>
      <c r="E446" s="50">
        <v>11.4</v>
      </c>
      <c r="F446" s="50">
        <v>8.6</v>
      </c>
      <c r="G446" s="50">
        <v>10.199999999999999</v>
      </c>
      <c r="H446" s="50">
        <v>8.1999999999999993</v>
      </c>
      <c r="I446" s="45">
        <v>242</v>
      </c>
      <c r="J446" s="43">
        <v>5.8</v>
      </c>
      <c r="K446" s="43">
        <v>0</v>
      </c>
      <c r="L446" s="50">
        <v>0.1</v>
      </c>
      <c r="M446" s="52" t="str">
        <f t="shared" si="72"/>
        <v/>
      </c>
      <c r="O446">
        <v>13</v>
      </c>
      <c r="P446">
        <v>0</v>
      </c>
      <c r="Q446">
        <v>-100</v>
      </c>
      <c r="R446" s="154"/>
      <c r="T446" s="53">
        <f t="shared" si="99"/>
        <v>-5.1210960385817765</v>
      </c>
      <c r="U446" s="53">
        <f t="shared" si="100"/>
        <v>-2.7229350641581664</v>
      </c>
      <c r="W446" s="53">
        <f t="shared" si="101"/>
        <v>-0.88294759285892699</v>
      </c>
      <c r="X446" s="53">
        <f t="shared" si="102"/>
        <v>-0.46947156278589075</v>
      </c>
      <c r="AC446" s="20"/>
    </row>
    <row r="447" spans="1:29" x14ac:dyDescent="0.2">
      <c r="A447" s="163" t="s">
        <v>63</v>
      </c>
      <c r="B447" s="165">
        <v>51</v>
      </c>
      <c r="C447" s="42">
        <v>45643</v>
      </c>
      <c r="E447" s="50">
        <v>9.6</v>
      </c>
      <c r="F447" s="50">
        <v>6.2</v>
      </c>
      <c r="G447" s="50">
        <v>8.3000000000000007</v>
      </c>
      <c r="H447" s="50">
        <v>5.4</v>
      </c>
      <c r="I447" s="45">
        <v>205</v>
      </c>
      <c r="J447" s="43">
        <v>4.0999999999999996</v>
      </c>
      <c r="K447" s="43">
        <v>0.5</v>
      </c>
      <c r="L447" s="50">
        <v>0</v>
      </c>
      <c r="M447" s="52" t="str">
        <f t="shared" si="72"/>
        <v/>
      </c>
      <c r="O447">
        <v>13</v>
      </c>
      <c r="P447">
        <v>0</v>
      </c>
      <c r="Q447">
        <v>-100</v>
      </c>
      <c r="R447" s="154"/>
      <c r="T447" s="53">
        <f t="shared" si="99"/>
        <v>-1.7327348731368668</v>
      </c>
      <c r="U447" s="53">
        <f t="shared" si="100"/>
        <v>-3.7158619268502648</v>
      </c>
      <c r="W447" s="53">
        <f t="shared" si="101"/>
        <v>-0.42261826174069927</v>
      </c>
      <c r="X447" s="53">
        <f t="shared" si="102"/>
        <v>-0.90630778703665005</v>
      </c>
      <c r="AC447" s="20"/>
    </row>
    <row r="448" spans="1:29" x14ac:dyDescent="0.2">
      <c r="A448" s="163" t="s">
        <v>64</v>
      </c>
      <c r="B448" s="165">
        <v>51</v>
      </c>
      <c r="C448" s="42">
        <v>45644</v>
      </c>
      <c r="E448" s="50">
        <v>13.4</v>
      </c>
      <c r="F448" s="50">
        <v>6.6</v>
      </c>
      <c r="G448" s="50">
        <v>11.1</v>
      </c>
      <c r="H448" s="50">
        <v>6.1</v>
      </c>
      <c r="I448" s="45">
        <v>205</v>
      </c>
      <c r="J448" s="43">
        <v>7.1</v>
      </c>
      <c r="K448" s="43">
        <v>0</v>
      </c>
      <c r="L448" s="50">
        <v>0.1</v>
      </c>
      <c r="M448" s="52" t="str">
        <f t="shared" si="72"/>
        <v/>
      </c>
      <c r="O448">
        <v>13</v>
      </c>
      <c r="P448">
        <v>0</v>
      </c>
      <c r="Q448">
        <v>-100</v>
      </c>
      <c r="R448" s="154"/>
      <c r="T448" s="53">
        <f t="shared" si="99"/>
        <v>-3.0005896583589649</v>
      </c>
      <c r="U448" s="53">
        <f t="shared" si="100"/>
        <v>-6.4347852879602154</v>
      </c>
      <c r="W448" s="53">
        <f t="shared" si="101"/>
        <v>-0.42261826174069927</v>
      </c>
      <c r="X448" s="53">
        <f t="shared" si="102"/>
        <v>-0.90630778703665005</v>
      </c>
      <c r="AC448" s="20"/>
    </row>
    <row r="449" spans="1:29" x14ac:dyDescent="0.2">
      <c r="A449" s="163" t="s">
        <v>65</v>
      </c>
      <c r="B449" s="165">
        <v>51</v>
      </c>
      <c r="C449" s="42">
        <v>45645</v>
      </c>
      <c r="E449" s="50">
        <v>13.6</v>
      </c>
      <c r="F449" s="50">
        <v>3.6</v>
      </c>
      <c r="G449" s="50">
        <v>7.8</v>
      </c>
      <c r="H449" s="50">
        <v>2.8</v>
      </c>
      <c r="I449" s="45">
        <v>247</v>
      </c>
      <c r="J449" s="43">
        <v>6.1</v>
      </c>
      <c r="K449" s="43">
        <v>0</v>
      </c>
      <c r="L449" s="50">
        <v>10</v>
      </c>
      <c r="M449" s="52" t="str">
        <f t="shared" si="72"/>
        <v/>
      </c>
      <c r="O449">
        <v>13</v>
      </c>
      <c r="P449">
        <v>0</v>
      </c>
      <c r="Q449">
        <v>-100</v>
      </c>
      <c r="R449" s="154"/>
      <c r="T449" s="53">
        <f t="shared" si="99"/>
        <v>-5.6150796060598855</v>
      </c>
      <c r="U449" s="53">
        <f t="shared" si="100"/>
        <v>-2.3834598837845702</v>
      </c>
      <c r="W449" s="53">
        <f t="shared" si="101"/>
        <v>-0.92050485345244026</v>
      </c>
      <c r="X449" s="53">
        <f t="shared" si="102"/>
        <v>-0.39073112848927383</v>
      </c>
      <c r="AC449" s="20"/>
    </row>
    <row r="450" spans="1:29" x14ac:dyDescent="0.2">
      <c r="A450" s="163" t="s">
        <v>66</v>
      </c>
      <c r="B450" s="165">
        <v>51</v>
      </c>
      <c r="C450" s="42">
        <v>45646</v>
      </c>
      <c r="E450" s="50">
        <v>6.6</v>
      </c>
      <c r="F450" s="50">
        <v>3</v>
      </c>
      <c r="G450" s="50">
        <v>4.9000000000000004</v>
      </c>
      <c r="H450" s="50">
        <v>2.1</v>
      </c>
      <c r="I450" s="45">
        <v>222</v>
      </c>
      <c r="J450" s="43">
        <v>4.8</v>
      </c>
      <c r="K450" s="43">
        <v>4.2</v>
      </c>
      <c r="L450" s="50">
        <v>0.4</v>
      </c>
      <c r="M450" s="52" t="str">
        <f t="shared" si="72"/>
        <v/>
      </c>
      <c r="O450">
        <v>13</v>
      </c>
      <c r="P450">
        <v>0</v>
      </c>
      <c r="Q450">
        <v>-100</v>
      </c>
      <c r="R450" s="154">
        <f t="shared" ref="R450" si="107">AVERAGE(G444:G450)</f>
        <v>7.4857142857142849</v>
      </c>
      <c r="T450" s="53">
        <f t="shared" si="99"/>
        <v>-3.2118269105225195</v>
      </c>
      <c r="U450" s="53">
        <f t="shared" si="100"/>
        <v>-3.5670951622914924</v>
      </c>
      <c r="W450" s="53">
        <f t="shared" si="101"/>
        <v>-0.66913060635885824</v>
      </c>
      <c r="X450" s="53">
        <f t="shared" si="102"/>
        <v>-0.74314482547739424</v>
      </c>
      <c r="AC450" s="20"/>
    </row>
    <row r="451" spans="1:29" x14ac:dyDescent="0.2">
      <c r="A451" s="163" t="s">
        <v>67</v>
      </c>
      <c r="B451" s="165">
        <v>51</v>
      </c>
      <c r="C451" s="42">
        <v>45647</v>
      </c>
      <c r="E451" s="50">
        <v>10</v>
      </c>
      <c r="F451" s="50">
        <v>6.4</v>
      </c>
      <c r="G451" s="50">
        <v>8</v>
      </c>
      <c r="H451" s="50">
        <v>6.2</v>
      </c>
      <c r="I451" s="45">
        <v>222</v>
      </c>
      <c r="J451" s="43">
        <v>6.9</v>
      </c>
      <c r="K451" s="43">
        <v>0.2</v>
      </c>
      <c r="L451" s="50">
        <v>6.1</v>
      </c>
      <c r="M451" s="52" t="str">
        <f t="shared" si="72"/>
        <v/>
      </c>
      <c r="O451">
        <v>13</v>
      </c>
      <c r="P451">
        <v>0</v>
      </c>
      <c r="Q451">
        <v>-100</v>
      </c>
      <c r="R451" s="154"/>
      <c r="T451" s="53">
        <f t="shared" si="99"/>
        <v>-4.6170011838761225</v>
      </c>
      <c r="U451" s="53">
        <f t="shared" si="100"/>
        <v>-5.1276992957940202</v>
      </c>
      <c r="W451" s="53">
        <f t="shared" si="101"/>
        <v>-0.66913060635885824</v>
      </c>
      <c r="X451" s="53">
        <f t="shared" si="102"/>
        <v>-0.74314482547739424</v>
      </c>
      <c r="AC451" s="20"/>
    </row>
    <row r="452" spans="1:29" x14ac:dyDescent="0.2">
      <c r="A452" s="163" t="s">
        <v>68</v>
      </c>
      <c r="B452" s="165">
        <v>51</v>
      </c>
      <c r="C452" s="42">
        <v>45648</v>
      </c>
      <c r="E452" s="50">
        <v>9.1999999999999993</v>
      </c>
      <c r="F452" s="50">
        <v>2.2999999999999998</v>
      </c>
      <c r="G452" s="50">
        <v>4.9000000000000004</v>
      </c>
      <c r="H452" s="50">
        <v>1.4</v>
      </c>
      <c r="I452" s="45">
        <v>248</v>
      </c>
      <c r="J452" s="43">
        <v>5.5</v>
      </c>
      <c r="K452" s="43">
        <v>2.4</v>
      </c>
      <c r="L452" s="50">
        <v>9.8000000000000007</v>
      </c>
      <c r="M452" s="52" t="str">
        <f t="shared" si="72"/>
        <v/>
      </c>
      <c r="O452">
        <v>13</v>
      </c>
      <c r="P452">
        <v>0</v>
      </c>
      <c r="Q452">
        <v>-100</v>
      </c>
      <c r="R452" s="154"/>
      <c r="T452" s="53">
        <f t="shared" si="99"/>
        <v>-5.0995112001173304</v>
      </c>
      <c r="U452" s="53">
        <f t="shared" si="100"/>
        <v>-2.0603362637875176</v>
      </c>
      <c r="W452" s="53">
        <f t="shared" si="101"/>
        <v>-0.92718385456678731</v>
      </c>
      <c r="X452" s="53">
        <f t="shared" si="102"/>
        <v>-0.37460659341591229</v>
      </c>
      <c r="AC452" s="20"/>
    </row>
    <row r="453" spans="1:29" x14ac:dyDescent="0.2">
      <c r="A453" s="163" t="s">
        <v>62</v>
      </c>
      <c r="B453" s="163">
        <v>52</v>
      </c>
      <c r="C453" s="42">
        <v>45649</v>
      </c>
      <c r="E453" s="50">
        <v>7.7</v>
      </c>
      <c r="F453" s="50">
        <v>2.8</v>
      </c>
      <c r="G453" s="50">
        <v>5.6</v>
      </c>
      <c r="H453" s="50">
        <v>1.8</v>
      </c>
      <c r="I453" s="45">
        <v>297</v>
      </c>
      <c r="J453" s="43">
        <v>3.7</v>
      </c>
      <c r="K453" s="43">
        <v>1.1000000000000001</v>
      </c>
      <c r="L453" s="50">
        <v>2.4</v>
      </c>
      <c r="M453" s="52" t="str">
        <f t="shared" si="72"/>
        <v/>
      </c>
      <c r="O453">
        <v>13</v>
      </c>
      <c r="P453">
        <v>0</v>
      </c>
      <c r="Q453">
        <v>-100</v>
      </c>
      <c r="R453" s="154"/>
      <c r="T453" s="53">
        <f t="shared" si="99"/>
        <v>-3.2967241394969613</v>
      </c>
      <c r="U453" s="53">
        <f t="shared" si="100"/>
        <v>1.6797648490363226</v>
      </c>
      <c r="W453" s="53">
        <f t="shared" si="101"/>
        <v>-0.8910065241883679</v>
      </c>
      <c r="X453" s="53">
        <f t="shared" si="102"/>
        <v>0.45399049973954664</v>
      </c>
      <c r="AC453" s="20"/>
    </row>
    <row r="454" spans="1:29" x14ac:dyDescent="0.2">
      <c r="A454" s="163" t="s">
        <v>63</v>
      </c>
      <c r="B454" s="165">
        <v>52</v>
      </c>
      <c r="C454" s="42">
        <v>45650</v>
      </c>
      <c r="E454" s="50">
        <v>7.2</v>
      </c>
      <c r="F454" s="50">
        <v>1.3</v>
      </c>
      <c r="G454" s="50">
        <v>5</v>
      </c>
      <c r="H454" s="50">
        <v>0.6</v>
      </c>
      <c r="I454" s="45">
        <v>202</v>
      </c>
      <c r="J454" s="43">
        <v>3.3</v>
      </c>
      <c r="K454" s="43">
        <v>0</v>
      </c>
      <c r="L454" s="50">
        <v>2.4</v>
      </c>
      <c r="M454" s="52" t="str">
        <f t="shared" si="72"/>
        <v/>
      </c>
      <c r="O454">
        <v>13</v>
      </c>
      <c r="P454">
        <v>0</v>
      </c>
      <c r="Q454">
        <v>-100</v>
      </c>
      <c r="R454" s="154"/>
      <c r="T454" s="53">
        <f t="shared" si="99"/>
        <v>-1.2362017582725096</v>
      </c>
      <c r="U454" s="53">
        <f t="shared" si="100"/>
        <v>-3.0597067200703982</v>
      </c>
      <c r="W454" s="53">
        <f t="shared" si="101"/>
        <v>-0.37460659341591201</v>
      </c>
      <c r="X454" s="53">
        <f t="shared" si="102"/>
        <v>-0.92718385456678742</v>
      </c>
      <c r="AC454" s="20"/>
    </row>
    <row r="455" spans="1:29" x14ac:dyDescent="0.2">
      <c r="A455" s="163" t="s">
        <v>64</v>
      </c>
      <c r="B455" s="165">
        <v>52</v>
      </c>
      <c r="C455" s="42">
        <v>45651</v>
      </c>
      <c r="E455" s="50">
        <v>9.1</v>
      </c>
      <c r="F455" s="50">
        <v>7.2</v>
      </c>
      <c r="G455" s="50">
        <v>8.1999999999999993</v>
      </c>
      <c r="H455" s="50">
        <v>7.1</v>
      </c>
      <c r="I455" s="45">
        <v>198</v>
      </c>
      <c r="J455" s="43">
        <v>2.2999999999999998</v>
      </c>
      <c r="K455" s="43">
        <v>0</v>
      </c>
      <c r="L455" s="50">
        <v>0</v>
      </c>
      <c r="M455" s="52" t="str">
        <f t="shared" si="72"/>
        <v/>
      </c>
      <c r="O455">
        <v>13</v>
      </c>
      <c r="P455">
        <v>0</v>
      </c>
      <c r="Q455">
        <v>-100</v>
      </c>
      <c r="R455" s="154"/>
      <c r="T455" s="53">
        <f t="shared" si="99"/>
        <v>-0.71073908706237976</v>
      </c>
      <c r="U455" s="53">
        <f t="shared" si="100"/>
        <v>-2.1874299874788528</v>
      </c>
      <c r="W455" s="53">
        <f t="shared" si="101"/>
        <v>-0.30901699437494773</v>
      </c>
      <c r="X455" s="53">
        <f t="shared" si="102"/>
        <v>-0.95105651629515353</v>
      </c>
      <c r="AC455" s="20"/>
    </row>
    <row r="456" spans="1:29" x14ac:dyDescent="0.2">
      <c r="A456" s="163" t="s">
        <v>65</v>
      </c>
      <c r="B456" s="165">
        <v>52</v>
      </c>
      <c r="C456" s="42">
        <v>45652</v>
      </c>
      <c r="E456" s="50">
        <v>7.9</v>
      </c>
      <c r="F456" s="50">
        <v>3.9</v>
      </c>
      <c r="G456" s="50">
        <v>5.9</v>
      </c>
      <c r="H456" s="50">
        <v>3.9</v>
      </c>
      <c r="I456" s="45">
        <v>127</v>
      </c>
      <c r="J456" s="43">
        <v>1.9</v>
      </c>
      <c r="K456" s="43">
        <v>0</v>
      </c>
      <c r="L456" s="50">
        <v>0</v>
      </c>
      <c r="M456" s="52" t="str">
        <f t="shared" si="72"/>
        <v/>
      </c>
      <c r="O456">
        <v>13</v>
      </c>
      <c r="P456">
        <v>0</v>
      </c>
      <c r="Q456">
        <v>-100</v>
      </c>
      <c r="R456" s="154"/>
      <c r="T456" s="53">
        <f t="shared" si="99"/>
        <v>1.517407469089856</v>
      </c>
      <c r="U456" s="53">
        <f t="shared" si="100"/>
        <v>-1.143448543988892</v>
      </c>
      <c r="W456" s="53">
        <f t="shared" si="101"/>
        <v>0.79863551004729272</v>
      </c>
      <c r="X456" s="53">
        <f t="shared" si="102"/>
        <v>-0.60181502315204838</v>
      </c>
      <c r="AC456" s="20"/>
    </row>
    <row r="457" spans="1:29" x14ac:dyDescent="0.2">
      <c r="A457" s="163" t="s">
        <v>66</v>
      </c>
      <c r="B457" s="165">
        <v>52</v>
      </c>
      <c r="C457" s="42">
        <v>45653</v>
      </c>
      <c r="E457" s="50">
        <v>4.3</v>
      </c>
      <c r="F457" s="50">
        <v>0.3</v>
      </c>
      <c r="G457" s="50">
        <v>2</v>
      </c>
      <c r="H457" s="50">
        <v>0.5</v>
      </c>
      <c r="I457" s="45">
        <v>40</v>
      </c>
      <c r="J457" s="43">
        <v>1.2</v>
      </c>
      <c r="K457" s="43">
        <v>1.8</v>
      </c>
      <c r="L457" s="50">
        <v>0</v>
      </c>
      <c r="M457" s="52" t="str">
        <f t="shared" si="72"/>
        <v/>
      </c>
      <c r="O457">
        <v>13</v>
      </c>
      <c r="P457">
        <v>0</v>
      </c>
      <c r="Q457">
        <v>-100</v>
      </c>
      <c r="R457" s="154">
        <f t="shared" ref="R457" si="108">AVERAGE(G451:G457)</f>
        <v>5.6571428571428575</v>
      </c>
      <c r="T457" s="53">
        <f t="shared" si="99"/>
        <v>0.7713451316238471</v>
      </c>
      <c r="U457" s="53">
        <f t="shared" si="100"/>
        <v>0.91925333174277357</v>
      </c>
      <c r="W457" s="53">
        <f t="shared" si="101"/>
        <v>0.64278760968653925</v>
      </c>
      <c r="X457" s="53">
        <f t="shared" si="102"/>
        <v>0.76604444311897801</v>
      </c>
      <c r="AC457" s="20"/>
    </row>
    <row r="458" spans="1:29" x14ac:dyDescent="0.2">
      <c r="A458" s="163" t="s">
        <v>67</v>
      </c>
      <c r="B458" s="165">
        <v>52</v>
      </c>
      <c r="C458" s="42">
        <v>45654</v>
      </c>
      <c r="E458" s="50">
        <v>0.6</v>
      </c>
      <c r="F458" s="50">
        <v>-1.1000000000000001</v>
      </c>
      <c r="G458" s="50">
        <v>-0.2</v>
      </c>
      <c r="H458" s="50">
        <v>-0.9</v>
      </c>
      <c r="I458" s="45">
        <v>194</v>
      </c>
      <c r="J458" s="43">
        <v>1.3</v>
      </c>
      <c r="K458" s="43">
        <v>0</v>
      </c>
      <c r="L458" s="50">
        <v>0</v>
      </c>
      <c r="M458" s="52" t="str">
        <f t="shared" si="72"/>
        <v/>
      </c>
      <c r="O458">
        <v>13</v>
      </c>
      <c r="P458">
        <v>0</v>
      </c>
      <c r="Q458">
        <v>-100</v>
      </c>
      <c r="R458" s="154"/>
      <c r="T458" s="53">
        <f t="shared" si="99"/>
        <v>-0.31449846427956779</v>
      </c>
      <c r="U458" s="53">
        <f t="shared" si="100"/>
        <v>-1.2613844441587954</v>
      </c>
      <c r="W458" s="53">
        <f t="shared" si="101"/>
        <v>-0.24192189559966751</v>
      </c>
      <c r="X458" s="53">
        <f t="shared" si="102"/>
        <v>-0.97029572627599647</v>
      </c>
      <c r="AC458" s="20"/>
    </row>
    <row r="459" spans="1:29" x14ac:dyDescent="0.2">
      <c r="A459" s="163" t="s">
        <v>68</v>
      </c>
      <c r="B459" s="165">
        <v>52</v>
      </c>
      <c r="C459" s="42">
        <v>45655</v>
      </c>
      <c r="E459" s="50">
        <v>3.4</v>
      </c>
      <c r="F459" s="50">
        <v>0.6</v>
      </c>
      <c r="G459" s="50">
        <v>2.2000000000000002</v>
      </c>
      <c r="H459" s="50">
        <v>0.7</v>
      </c>
      <c r="I459" s="45">
        <v>209</v>
      </c>
      <c r="J459" s="43">
        <v>4</v>
      </c>
      <c r="K459" s="43">
        <v>0</v>
      </c>
      <c r="L459" s="50">
        <v>0.2</v>
      </c>
      <c r="M459" s="52" t="str">
        <f t="shared" si="72"/>
        <v/>
      </c>
      <c r="O459">
        <v>13</v>
      </c>
      <c r="P459">
        <v>0</v>
      </c>
      <c r="Q459">
        <v>-100</v>
      </c>
      <c r="R459" s="154"/>
      <c r="T459" s="53">
        <f t="shared" si="99"/>
        <v>-1.9392384809853478</v>
      </c>
      <c r="U459" s="53">
        <f t="shared" si="100"/>
        <v>-3.4984788285575834</v>
      </c>
      <c r="W459" s="53">
        <f t="shared" si="101"/>
        <v>-0.48480962024633695</v>
      </c>
      <c r="X459" s="53">
        <f t="shared" si="102"/>
        <v>-0.87461970713939585</v>
      </c>
      <c r="AC459" s="20"/>
    </row>
    <row r="460" spans="1:29" x14ac:dyDescent="0.2">
      <c r="A460" s="163" t="s">
        <v>62</v>
      </c>
      <c r="B460" s="163">
        <v>53</v>
      </c>
      <c r="C460" s="42">
        <v>45656</v>
      </c>
      <c r="E460" s="50">
        <v>5.8</v>
      </c>
      <c r="F460" s="50">
        <v>3</v>
      </c>
      <c r="G460" s="50">
        <v>4.5999999999999996</v>
      </c>
      <c r="H460" s="50">
        <v>2.9</v>
      </c>
      <c r="I460" s="45">
        <v>208</v>
      </c>
      <c r="J460" s="43">
        <v>5.0999999999999996</v>
      </c>
      <c r="K460" s="43">
        <v>0</v>
      </c>
      <c r="L460" s="50">
        <v>0</v>
      </c>
      <c r="M460" s="52" t="str">
        <f t="shared" si="72"/>
        <v/>
      </c>
      <c r="O460">
        <v>13</v>
      </c>
      <c r="P460">
        <v>0</v>
      </c>
      <c r="Q460">
        <v>-100</v>
      </c>
      <c r="R460" s="154"/>
      <c r="T460" s="53">
        <f t="shared" si="99"/>
        <v>-2.3943049702080432</v>
      </c>
      <c r="U460" s="53">
        <f t="shared" si="100"/>
        <v>-4.5030327235805272</v>
      </c>
      <c r="W460" s="53">
        <f t="shared" si="101"/>
        <v>-0.46947156278589086</v>
      </c>
      <c r="X460" s="53">
        <f t="shared" si="102"/>
        <v>-0.88294759285892688</v>
      </c>
      <c r="AC460" s="20"/>
    </row>
    <row r="461" spans="1:29" x14ac:dyDescent="0.2">
      <c r="A461" s="163" t="s">
        <v>63</v>
      </c>
      <c r="B461" s="165">
        <v>53</v>
      </c>
      <c r="C461" s="42">
        <v>45657</v>
      </c>
      <c r="E461" s="50">
        <v>6.8</v>
      </c>
      <c r="F461" s="50">
        <v>0.6</v>
      </c>
      <c r="G461" s="50">
        <v>3</v>
      </c>
      <c r="H461" s="50">
        <v>0.6</v>
      </c>
      <c r="I461" s="45">
        <v>200</v>
      </c>
      <c r="J461" s="43">
        <v>6.6</v>
      </c>
      <c r="K461" s="43">
        <v>0</v>
      </c>
      <c r="L461" s="50">
        <v>0</v>
      </c>
      <c r="M461" s="52" t="str">
        <f t="shared" si="72"/>
        <v/>
      </c>
      <c r="O461">
        <v>13</v>
      </c>
      <c r="P461">
        <v>0</v>
      </c>
      <c r="Q461">
        <v>-100</v>
      </c>
      <c r="T461" s="53">
        <f t="shared" ref="T461" si="109">J461*SIN(I461*PI()/180)</f>
        <v>-2.2573329459494129</v>
      </c>
      <c r="U461" s="53">
        <f t="shared" ref="U461" si="110">J461*COS(I461*PI()/180)</f>
        <v>-6.2019712971869954</v>
      </c>
      <c r="W461" s="53">
        <f t="shared" ref="W461" si="111">SIN(I461*PI()/180)</f>
        <v>-0.34202014332566866</v>
      </c>
      <c r="X461" s="53">
        <f t="shared" ref="X461" si="112">COS(I461*PI()/180)</f>
        <v>-0.93969262078590843</v>
      </c>
    </row>
    <row r="463" spans="1:29" x14ac:dyDescent="0.2">
      <c r="C463" s="15" t="s">
        <v>73</v>
      </c>
      <c r="E463" s="57"/>
      <c r="F463" s="57"/>
      <c r="G463" s="57"/>
      <c r="H463" s="57"/>
      <c r="I463" s="57"/>
      <c r="J463" s="57"/>
      <c r="K463" s="57">
        <f>SUM(K96:K460)</f>
        <v>1622.5000000000002</v>
      </c>
      <c r="L463" s="57">
        <f>SUM(L96:L460)</f>
        <v>1105.6000000000004</v>
      </c>
      <c r="O463" s="57" t="s">
        <v>134</v>
      </c>
      <c r="T463" s="56">
        <f>SUM(T96:T461)</f>
        <v>-411.20225117675341</v>
      </c>
      <c r="U463" s="56">
        <f>SUM(U96:U461)</f>
        <v>-516.47776798245275</v>
      </c>
      <c r="V463" s="56"/>
      <c r="W463" s="56">
        <f>SUM(W96:W461)</f>
        <v>-93.573701839377335</v>
      </c>
      <c r="X463" s="56">
        <f>SUM(X96:X461)</f>
        <v>-113.16020821262241</v>
      </c>
    </row>
    <row r="464" spans="1:29" x14ac:dyDescent="0.2">
      <c r="C464" s="23" t="s">
        <v>107</v>
      </c>
      <c r="D464" s="57">
        <f>COUNTIF(D187:D369,"&gt;0")</f>
        <v>46</v>
      </c>
      <c r="E464" s="57"/>
      <c r="F464" s="57"/>
      <c r="G464" s="57"/>
      <c r="H464" s="57"/>
      <c r="I464" s="57"/>
      <c r="J464" s="57"/>
      <c r="K464" s="57">
        <f>SUM(K186:K368)</f>
        <v>1159.4999999999998</v>
      </c>
      <c r="L464" s="57">
        <f>SUM(L186:L368)</f>
        <v>600.70000000000039</v>
      </c>
      <c r="M464" s="57">
        <f>SUM(M187:M369)</f>
        <v>85</v>
      </c>
      <c r="N464" s="57">
        <f>SUM(N186:N368)</f>
        <v>35</v>
      </c>
      <c r="O464" s="57" t="s">
        <v>135</v>
      </c>
      <c r="T464" s="56">
        <f>SUM(T186:T369)</f>
        <v>-215.63073001380397</v>
      </c>
      <c r="U464" s="56">
        <f>SUM(U186:U369)</f>
        <v>-161.24903299691366</v>
      </c>
      <c r="V464" s="56"/>
      <c r="W464" s="56">
        <f>SUM(W187:W369)</f>
        <v>-57.832767080246242</v>
      </c>
      <c r="X464" s="56">
        <f>SUM(X187:X369)</f>
        <v>-33.694704982621872</v>
      </c>
    </row>
    <row r="465" spans="1:24" x14ac:dyDescent="0.2">
      <c r="A465" s="87"/>
      <c r="C465" s="23"/>
      <c r="E465" s="57"/>
      <c r="F465" s="57"/>
      <c r="G465" s="57"/>
      <c r="H465" s="57"/>
      <c r="I465" s="57"/>
      <c r="J465" s="57"/>
      <c r="K465" s="57">
        <f>SUM(K4:K368)</f>
        <v>1643.6999999999996</v>
      </c>
      <c r="L465" s="57">
        <f>SUM(L4:L368)</f>
        <v>1309.7999999999997</v>
      </c>
      <c r="M465" s="99">
        <f>M464/183</f>
        <v>0.46448087431693991</v>
      </c>
      <c r="N465" s="99">
        <f>N464/D464</f>
        <v>0.76086956521739135</v>
      </c>
      <c r="O465" s="15" t="s">
        <v>130</v>
      </c>
      <c r="T465" s="56">
        <f>SUM(T4:T369)</f>
        <v>-510.99527834782566</v>
      </c>
      <c r="U465" s="56">
        <f>SUM(U4:U369)</f>
        <v>-633.46152291600117</v>
      </c>
      <c r="V465" s="56"/>
      <c r="W465" s="56">
        <f>SUM(W4:W369)</f>
        <v>-109.58890789487063</v>
      </c>
      <c r="X465" s="56">
        <f>SUM(X4:X369)</f>
        <v>-130.28171902929083</v>
      </c>
    </row>
    <row r="467" spans="1:24" x14ac:dyDescent="0.2">
      <c r="C467" s="15" t="s">
        <v>54</v>
      </c>
      <c r="E467" s="54">
        <f>AVERAGE(E96:E460)</f>
        <v>16.134794520547953</v>
      </c>
      <c r="F467" s="54">
        <f>AVERAGE(F96:F460)</f>
        <v>7.6750684931506914</v>
      </c>
      <c r="G467" s="54">
        <f>AVERAGE(G96:G460)</f>
        <v>11.991232876712335</v>
      </c>
      <c r="H467" s="54">
        <f>AVERAGE(H96:H460)</f>
        <v>5.9920547945205431</v>
      </c>
      <c r="I467" s="54"/>
      <c r="J467" s="54">
        <f>AVERAGE(J96:J460)</f>
        <v>3.5794520547945181</v>
      </c>
      <c r="K467" s="54">
        <f>AVERAGE(K96:K460)</f>
        <v>4.4452054794520555</v>
      </c>
      <c r="L467" s="54">
        <f>AVERAGE(L96:L460)</f>
        <v>3.0290410958904119</v>
      </c>
      <c r="O467" s="57" t="s">
        <v>134</v>
      </c>
      <c r="T467" s="56">
        <f>AVERAGE(T96:T461)</f>
        <v>-1.1235034185157198</v>
      </c>
      <c r="U467" s="56">
        <f>AVERAGE(U96:U461)</f>
        <v>-1.4111414425750075</v>
      </c>
      <c r="W467" s="56">
        <f>AVERAGE(W96:W461)</f>
        <v>-0.25566585202015668</v>
      </c>
      <c r="X467" s="56">
        <f>AVERAGE(X96:X461)</f>
        <v>-0.30918089675579891</v>
      </c>
    </row>
    <row r="468" spans="1:24" x14ac:dyDescent="0.2">
      <c r="C468" s="23" t="s">
        <v>107</v>
      </c>
      <c r="E468" s="54">
        <f>AVERAGE(E186:E368)</f>
        <v>21.393442622950822</v>
      </c>
      <c r="F468" s="54">
        <f t="shared" ref="F468:L468" si="113">AVERAGE(F186:F368)</f>
        <v>11.139344262295081</v>
      </c>
      <c r="G468" s="54">
        <f t="shared" si="113"/>
        <v>16.308743169398905</v>
      </c>
      <c r="H468" s="54">
        <f t="shared" si="113"/>
        <v>9.1693989071038207</v>
      </c>
      <c r="I468" s="54"/>
      <c r="J468" s="54">
        <f t="shared" si="113"/>
        <v>3.2420765027322402</v>
      </c>
      <c r="K468" s="54">
        <f t="shared" si="113"/>
        <v>6.3360655737704903</v>
      </c>
      <c r="L468" s="54">
        <f t="shared" si="113"/>
        <v>3.2825136612021879</v>
      </c>
      <c r="O468" s="57" t="s">
        <v>135</v>
      </c>
      <c r="T468" s="56">
        <f>AVERAGE(T187:T369)</f>
        <v>-1.1916608241958868</v>
      </c>
      <c r="U468" s="56">
        <f>AVERAGE(U187:U369)</f>
        <v>-0.8762829542309668</v>
      </c>
      <c r="W468" s="56">
        <f>AVERAGE(W187:W369)</f>
        <v>-0.31602604961883191</v>
      </c>
      <c r="X468" s="56">
        <f>AVERAGE(X187:X369)</f>
        <v>-0.18412407094328892</v>
      </c>
    </row>
    <row r="469" spans="1:24" x14ac:dyDescent="0.2">
      <c r="E469" s="54">
        <f>AVERAGE(E4:E368)</f>
        <v>16.296712328767125</v>
      </c>
      <c r="F469" s="54">
        <f t="shared" ref="F469:L469" si="114">AVERAGE(F4:F368)</f>
        <v>8.0183561643835617</v>
      </c>
      <c r="G469" s="54">
        <f t="shared" si="114"/>
        <v>12.243013698630147</v>
      </c>
      <c r="H469" s="54">
        <f t="shared" si="114"/>
        <v>6.3693150684931474</v>
      </c>
      <c r="I469" s="54"/>
      <c r="J469" s="54">
        <f t="shared" si="114"/>
        <v>3.8717808219178091</v>
      </c>
      <c r="K469" s="54">
        <f t="shared" si="114"/>
        <v>4.5032876712328758</v>
      </c>
      <c r="L469" s="54">
        <f t="shared" si="114"/>
        <v>3.5884931506849309</v>
      </c>
      <c r="O469" s="15" t="s">
        <v>130</v>
      </c>
      <c r="T469" s="56">
        <f>AVERAGE(T4:T369)</f>
        <v>-1.3961619626989772</v>
      </c>
      <c r="U469" s="56">
        <f>AVERAGE(U4:U369)</f>
        <v>-1.7307691882950851</v>
      </c>
      <c r="V469" s="56"/>
      <c r="W469" s="56">
        <f>AVERAGE(W4:W369)</f>
        <v>-0.29942324561440065</v>
      </c>
      <c r="X469" s="56">
        <f>AVERAGE(X4:X369)</f>
        <v>-0.35596098095434653</v>
      </c>
    </row>
    <row r="470" spans="1:24" x14ac:dyDescent="0.2">
      <c r="A470" s="87"/>
    </row>
    <row r="471" spans="1:24" x14ac:dyDescent="0.2">
      <c r="R471" s="56"/>
    </row>
    <row r="472" spans="1:24" x14ac:dyDescent="0.2">
      <c r="T472" s="57" t="s">
        <v>135</v>
      </c>
    </row>
    <row r="473" spans="1:24" x14ac:dyDescent="0.2">
      <c r="T473" s="56">
        <f>-T474</f>
        <v>-1.1916608241958868</v>
      </c>
      <c r="U473" s="56">
        <f>-U474</f>
        <v>-0.8762829542309668</v>
      </c>
      <c r="W473" s="56">
        <f>-W474</f>
        <v>-1.024580629720508</v>
      </c>
      <c r="X473" s="56">
        <f>-X474</f>
        <v>-0.59694432399264108</v>
      </c>
    </row>
    <row r="474" spans="1:24" x14ac:dyDescent="0.2">
      <c r="T474" s="56">
        <f>-T468</f>
        <v>1.1916608241958868</v>
      </c>
      <c r="U474" s="56">
        <f>-U468</f>
        <v>0.8762829542309668</v>
      </c>
      <c r="W474" s="56">
        <f>-W468*J468</f>
        <v>1.024580629720508</v>
      </c>
      <c r="X474" s="56">
        <f>-X468*J468</f>
        <v>0.59694432399264108</v>
      </c>
    </row>
    <row r="476" spans="1:24" x14ac:dyDescent="0.2">
      <c r="T476" s="15" t="s">
        <v>130</v>
      </c>
    </row>
    <row r="477" spans="1:24" x14ac:dyDescent="0.2">
      <c r="T477" s="56">
        <f>-T478</f>
        <v>-1.3961619626989772</v>
      </c>
      <c r="U477" s="56">
        <f>-U478</f>
        <v>-1.7307691882950851</v>
      </c>
      <c r="W477" s="56">
        <f>-W478</f>
        <v>-1.1593011800062221</v>
      </c>
      <c r="X477" s="56">
        <f>-X478</f>
        <v>-1.3782028994100894</v>
      </c>
    </row>
    <row r="478" spans="1:24" x14ac:dyDescent="0.2">
      <c r="T478" s="56">
        <f>-T469</f>
        <v>1.3961619626989772</v>
      </c>
      <c r="U478" s="56">
        <f>-U469</f>
        <v>1.7307691882950851</v>
      </c>
      <c r="W478" s="56">
        <f>-KNMI!W469*J469</f>
        <v>1.1593011800062221</v>
      </c>
      <c r="X478" s="56">
        <f>-X469*J469</f>
        <v>1.3782028994100894</v>
      </c>
    </row>
    <row r="480" spans="1:24" x14ac:dyDescent="0.2">
      <c r="T480" s="57" t="s">
        <v>134</v>
      </c>
    </row>
    <row r="481" spans="5:24" x14ac:dyDescent="0.2">
      <c r="T481" s="56">
        <f>-T482</f>
        <v>-1.1235034185157198</v>
      </c>
      <c r="U481" s="56">
        <f>-U482</f>
        <v>-1.4111414425750075</v>
      </c>
      <c r="W481" s="56">
        <f>-W482</f>
        <v>-0.91514365935434105</v>
      </c>
      <c r="X481" s="56">
        <f>-X482</f>
        <v>-1.106698196195756</v>
      </c>
    </row>
    <row r="482" spans="5:24" x14ac:dyDescent="0.2">
      <c r="T482" s="56">
        <f>-T467</f>
        <v>1.1235034185157198</v>
      </c>
      <c r="U482" s="56">
        <f>-U467</f>
        <v>1.4111414425750075</v>
      </c>
      <c r="W482" s="56">
        <f>-KNMI!W467*J467</f>
        <v>0.91514365935434105</v>
      </c>
      <c r="X482" s="56">
        <f>-X467*J467</f>
        <v>1.106698196195756</v>
      </c>
    </row>
    <row r="483" spans="5:24" x14ac:dyDescent="0.2">
      <c r="E483" t="s">
        <v>105</v>
      </c>
      <c r="J483" t="s">
        <v>136</v>
      </c>
      <c r="O483" s="41" t="s">
        <v>186</v>
      </c>
    </row>
    <row r="484" spans="5:24" x14ac:dyDescent="0.2">
      <c r="E484" t="s">
        <v>106</v>
      </c>
      <c r="J484" t="s">
        <v>106</v>
      </c>
      <c r="O484" t="s">
        <v>106</v>
      </c>
    </row>
    <row r="497" spans="5:15" x14ac:dyDescent="0.2">
      <c r="E497" t="s">
        <v>105</v>
      </c>
      <c r="J497" t="s">
        <v>136</v>
      </c>
      <c r="O497" s="41" t="s">
        <v>186</v>
      </c>
    </row>
    <row r="498" spans="5:15" x14ac:dyDescent="0.2">
      <c r="E498" s="41" t="s">
        <v>121</v>
      </c>
      <c r="J498" t="s">
        <v>121</v>
      </c>
      <c r="O498" s="41" t="s">
        <v>121</v>
      </c>
    </row>
  </sheetData>
  <mergeCells count="4">
    <mergeCell ref="E2:H2"/>
    <mergeCell ref="I2:J2"/>
    <mergeCell ref="T2:U2"/>
    <mergeCell ref="W2:X2"/>
  </mergeCells>
  <conditionalFormatting sqref="E96:H185 G231:I231 E187:H372 E402 G402:H402">
    <cfRule type="cellIs" dxfId="50" priority="103" operator="lessThan">
      <formula>13</formula>
    </cfRule>
  </conditionalFormatting>
  <conditionalFormatting sqref="E96:H185 G231:I231 E187:H372 E402 G402:H402">
    <cfRule type="cellIs" dxfId="49" priority="102" operator="lessThanOrEqual">
      <formula>13</formula>
    </cfRule>
  </conditionalFormatting>
  <conditionalFormatting sqref="J96 J253:J372">
    <cfRule type="cellIs" dxfId="48" priority="101" operator="greaterThan">
      <formula>8.9</formula>
    </cfRule>
  </conditionalFormatting>
  <conditionalFormatting sqref="J97:J185 J188:J251">
    <cfRule type="cellIs" dxfId="47" priority="100" operator="greaterThan">
      <formula>8.9</formula>
    </cfRule>
  </conditionalFormatting>
  <conditionalFormatting sqref="E96">
    <cfRule type="cellIs" dxfId="46" priority="99" operator="lessThanOrEqual">
      <formula>13</formula>
    </cfRule>
  </conditionalFormatting>
  <conditionalFormatting sqref="E97:E185 E188:E251">
    <cfRule type="cellIs" dxfId="45" priority="98" operator="lessThanOrEqual">
      <formula>13</formula>
    </cfRule>
  </conditionalFormatting>
  <conditionalFormatting sqref="F96:F185 F253:F293 H253:H293 H96:H185">
    <cfRule type="cellIs" dxfId="44" priority="97" operator="lessThanOrEqual">
      <formula>13</formula>
    </cfRule>
  </conditionalFormatting>
  <conditionalFormatting sqref="H252">
    <cfRule type="cellIs" dxfId="43" priority="92" operator="lessThan">
      <formula>13</formula>
    </cfRule>
  </conditionalFormatting>
  <conditionalFormatting sqref="G252">
    <cfRule type="cellIs" dxfId="42" priority="91" operator="lessThanOrEqual">
      <formula>13</formula>
    </cfRule>
  </conditionalFormatting>
  <conditionalFormatting sqref="J252">
    <cfRule type="cellIs" dxfId="41" priority="90" operator="greaterThan">
      <formula>8.9</formula>
    </cfRule>
  </conditionalFormatting>
  <conditionalFormatting sqref="E252">
    <cfRule type="cellIs" dxfId="40" priority="89" operator="lessThanOrEqual">
      <formula>13</formula>
    </cfRule>
  </conditionalFormatting>
  <conditionalFormatting sqref="F252 H252">
    <cfRule type="cellIs" dxfId="39" priority="88" operator="lessThanOrEqual">
      <formula>13</formula>
    </cfRule>
  </conditionalFormatting>
  <conditionalFormatting sqref="E187:H187">
    <cfRule type="cellIs" dxfId="38" priority="86" operator="lessThan">
      <formula>13</formula>
    </cfRule>
  </conditionalFormatting>
  <conditionalFormatting sqref="G187">
    <cfRule type="cellIs" dxfId="37" priority="85" operator="lessThanOrEqual">
      <formula>13</formula>
    </cfRule>
  </conditionalFormatting>
  <conditionalFormatting sqref="J187">
    <cfRule type="cellIs" dxfId="36" priority="84" operator="greaterThan">
      <formula>8.9</formula>
    </cfRule>
  </conditionalFormatting>
  <conditionalFormatting sqref="E187">
    <cfRule type="cellIs" dxfId="35" priority="83" operator="lessThanOrEqual">
      <formula>13</formula>
    </cfRule>
  </conditionalFormatting>
  <conditionalFormatting sqref="H187 F187">
    <cfRule type="cellIs" dxfId="34" priority="82" operator="lessThanOrEqual">
      <formula>13</formula>
    </cfRule>
  </conditionalFormatting>
  <conditionalFormatting sqref="E96:H185 G231:I231 E187:H372 E402 G402:H402">
    <cfRule type="cellIs" dxfId="33" priority="70" operator="lessThan">
      <formula>0</formula>
    </cfRule>
  </conditionalFormatting>
  <conditionalFormatting sqref="D186:D369">
    <cfRule type="cellIs" dxfId="32" priority="69" operator="equal">
      <formula>1</formula>
    </cfRule>
  </conditionalFormatting>
  <conditionalFormatting sqref="E186:H186">
    <cfRule type="cellIs" dxfId="31" priority="62" operator="lessThan">
      <formula>13</formula>
    </cfRule>
  </conditionalFormatting>
  <conditionalFormatting sqref="E186:H186">
    <cfRule type="cellIs" dxfId="30" priority="61" operator="lessThanOrEqual">
      <formula>13</formula>
    </cfRule>
  </conditionalFormatting>
  <conditionalFormatting sqref="E186:H186">
    <cfRule type="cellIs" dxfId="29" priority="60" operator="lessThan">
      <formula>13</formula>
    </cfRule>
  </conditionalFormatting>
  <conditionalFormatting sqref="G186">
    <cfRule type="cellIs" dxfId="28" priority="59" operator="lessThanOrEqual">
      <formula>13</formula>
    </cfRule>
  </conditionalFormatting>
  <conditionalFormatting sqref="J186">
    <cfRule type="cellIs" dxfId="27" priority="58" operator="greaterThan">
      <formula>8.9</formula>
    </cfRule>
  </conditionalFormatting>
  <conditionalFormatting sqref="E186">
    <cfRule type="cellIs" dxfId="26" priority="57" operator="lessThanOrEqual">
      <formula>13</formula>
    </cfRule>
  </conditionalFormatting>
  <conditionalFormatting sqref="H186 F186">
    <cfRule type="cellIs" dxfId="25" priority="56" operator="lessThanOrEqual">
      <formula>13</formula>
    </cfRule>
  </conditionalFormatting>
  <conditionalFormatting sqref="E186:H186">
    <cfRule type="cellIs" dxfId="24" priority="54" operator="lessThan">
      <formula>0</formula>
    </cfRule>
  </conditionalFormatting>
  <conditionalFormatting sqref="L96:L372">
    <cfRule type="cellIs" dxfId="23" priority="30" operator="equal">
      <formula>0</formula>
    </cfRule>
    <cfRule type="cellIs" dxfId="22" priority="32" operator="greaterThan">
      <formula>5</formula>
    </cfRule>
  </conditionalFormatting>
  <conditionalFormatting sqref="L96:L372">
    <cfRule type="cellIs" dxfId="21" priority="31" operator="between">
      <formula>0</formula>
      <formula>5</formula>
    </cfRule>
  </conditionalFormatting>
  <conditionalFormatting sqref="E5:H95">
    <cfRule type="cellIs" dxfId="20" priority="29" operator="lessThan">
      <formula>13</formula>
    </cfRule>
  </conditionalFormatting>
  <conditionalFormatting sqref="E5:H95">
    <cfRule type="cellIs" dxfId="19" priority="28" operator="lessThanOrEqual">
      <formula>13</formula>
    </cfRule>
  </conditionalFormatting>
  <conditionalFormatting sqref="J5:J95">
    <cfRule type="cellIs" dxfId="18" priority="27" operator="greaterThan">
      <formula>8.9</formula>
    </cfRule>
  </conditionalFormatting>
  <conditionalFormatting sqref="E5:H95">
    <cfRule type="cellIs" dxfId="17" priority="26" operator="lessThan">
      <formula>0</formula>
    </cfRule>
  </conditionalFormatting>
  <conditionalFormatting sqref="E4:H4">
    <cfRule type="cellIs" dxfId="16" priority="25" operator="lessThan">
      <formula>13</formula>
    </cfRule>
  </conditionalFormatting>
  <conditionalFormatting sqref="E4:H4">
    <cfRule type="cellIs" dxfId="15" priority="24" operator="lessThanOrEqual">
      <formula>13</formula>
    </cfRule>
  </conditionalFormatting>
  <conditionalFormatting sqref="J4">
    <cfRule type="cellIs" dxfId="14" priority="23" operator="greaterThan">
      <formula>8.9</formula>
    </cfRule>
  </conditionalFormatting>
  <conditionalFormatting sqref="E4:H4">
    <cfRule type="cellIs" dxfId="13" priority="22" operator="lessThan">
      <formula>0</formula>
    </cfRule>
  </conditionalFormatting>
  <conditionalFormatting sqref="L4:L95">
    <cfRule type="cellIs" dxfId="12" priority="19" operator="equal">
      <formula>0</formula>
    </cfRule>
    <cfRule type="cellIs" dxfId="11" priority="21" operator="greaterThan">
      <formula>5</formula>
    </cfRule>
  </conditionalFormatting>
  <conditionalFormatting sqref="L4:L95">
    <cfRule type="cellIs" dxfId="10" priority="20" operator="between">
      <formula>0</formula>
      <formula>5</formula>
    </cfRule>
  </conditionalFormatting>
  <conditionalFormatting sqref="N373">
    <cfRule type="cellIs" dxfId="9" priority="8" operator="equal">
      <formula>0</formula>
    </cfRule>
    <cfRule type="cellIs" dxfId="8" priority="10" operator="greaterThan">
      <formula>5</formula>
    </cfRule>
  </conditionalFormatting>
  <conditionalFormatting sqref="N373">
    <cfRule type="cellIs" dxfId="7" priority="9" operator="between">
      <formula>0</formula>
      <formula>5</formula>
    </cfRule>
  </conditionalFormatting>
  <conditionalFormatting sqref="E373:H401 E403:H461 F402">
    <cfRule type="cellIs" dxfId="6" priority="7" operator="lessThan">
      <formula>13</formula>
    </cfRule>
  </conditionalFormatting>
  <conditionalFormatting sqref="E373:H401 E403:H461 F402">
    <cfRule type="cellIs" dxfId="5" priority="6" operator="lessThanOrEqual">
      <formula>13</formula>
    </cfRule>
  </conditionalFormatting>
  <conditionalFormatting sqref="J373:J461">
    <cfRule type="cellIs" dxfId="4" priority="5" operator="greaterThan">
      <formula>8.9</formula>
    </cfRule>
  </conditionalFormatting>
  <conditionalFormatting sqref="E373:H401 E403:H461 F402">
    <cfRule type="cellIs" dxfId="3" priority="4" operator="lessThan">
      <formula>0</formula>
    </cfRule>
  </conditionalFormatting>
  <conditionalFormatting sqref="L373:L461">
    <cfRule type="cellIs" dxfId="2" priority="1" operator="equal">
      <formula>0</formula>
    </cfRule>
    <cfRule type="cellIs" dxfId="1" priority="3" operator="greaterThan">
      <formula>5</formula>
    </cfRule>
  </conditionalFormatting>
  <conditionalFormatting sqref="L373:L461">
    <cfRule type="cellIs" dxfId="0" priority="2" operator="between">
      <formula>0</formula>
      <formula>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32" baseType="lpstr">
      <vt:lpstr>vjtj</vt:lpstr>
      <vt:lpstr>overzicht VlSt</vt:lpstr>
      <vt:lpstr>data Waalre</vt:lpstr>
      <vt:lpstr>contr</vt:lpstr>
      <vt:lpstr>KNMI</vt:lpstr>
      <vt:lpstr>karakt tel</vt:lpstr>
      <vt:lpstr>karakt 10-9</vt:lpstr>
      <vt:lpstr>weer regen</vt:lpstr>
      <vt:lpstr>weer zon</vt:lpstr>
      <vt:lpstr>2024</vt:lpstr>
      <vt:lpstr>voortschrijdend gemiddelde</vt:lpstr>
      <vt:lpstr>telling</vt:lpstr>
      <vt:lpstr>vgl vorig jaar</vt:lpstr>
      <vt:lpstr>soort</vt:lpstr>
      <vt:lpstr>wit</vt:lpstr>
      <vt:lpstr>witjes vjtj</vt:lpstr>
      <vt:lpstr>groot</vt:lpstr>
      <vt:lpstr>groot vjtj</vt:lpstr>
      <vt:lpstr>zeldzaam</vt:lpstr>
      <vt:lpstr>zeldz vjtj</vt:lpstr>
      <vt:lpstr>dikkop</vt:lpstr>
      <vt:lpstr>dikkop vjtj</vt:lpstr>
      <vt:lpstr>blauw</vt:lpstr>
      <vt:lpstr>blauw vjtj</vt:lpstr>
      <vt:lpstr>zandoog</vt:lpstr>
      <vt:lpstr>zand vjtj</vt:lpstr>
      <vt:lpstr>nacht</vt:lpstr>
      <vt:lpstr>nacht vjtj</vt:lpstr>
      <vt:lpstr>frequentie</vt:lpstr>
      <vt:lpstr>land</vt:lpstr>
      <vt:lpstr>grafiek VlSt</vt:lpstr>
      <vt:lpstr>contr!_GoBack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Koopmans</dc:creator>
  <cp:lastModifiedBy>Fam Kooperik</cp:lastModifiedBy>
  <dcterms:created xsi:type="dcterms:W3CDTF">2014-04-18T15:48:47Z</dcterms:created>
  <dcterms:modified xsi:type="dcterms:W3CDTF">2025-04-08T15:41:23Z</dcterms:modified>
</cp:coreProperties>
</file>