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.xml" ContentType="application/vnd.openxmlformats-officedocument.drawing+xml"/>
  <Override PartName="/xl/charts/chart4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8.xml" ContentType="application/vnd.openxmlformats-officedocument.drawingml.chart+xml"/>
  <Override PartName="/xl/drawings/drawing10.xml" ContentType="application/vnd.openxmlformats-officedocument.drawing+xml"/>
  <Override PartName="/xl/charts/chart49.xml" ContentType="application/vnd.openxmlformats-officedocument.drawingml.chart+xml"/>
  <Override PartName="/xl/drawings/drawing11.xml" ContentType="application/vnd.openxmlformats-officedocument.drawing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drawings/drawing13.xml" ContentType="application/vnd.openxmlformats-officedocument.drawing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drawings/drawing15.xml" ContentType="application/vnd.openxmlformats-officedocument.drawing+xml"/>
  <Override PartName="/xl/charts/chart54.xml" ContentType="application/vnd.openxmlformats-officedocument.drawingml.chart+xml"/>
  <Override PartName="/xl/drawings/drawing16.xml" ContentType="application/vnd.openxmlformats-officedocument.drawing+xml"/>
  <Override PartName="/xl/charts/chart55.xml" ContentType="application/vnd.openxmlformats-officedocument.drawingml.chart+xml"/>
  <Override PartName="/xl/drawings/drawing17.xml" ContentType="application/vnd.openxmlformats-officedocument.drawing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59.xml" ContentType="application/vnd.openxmlformats-officedocument.drawingml.chart+xml"/>
  <Override PartName="/xl/drawings/drawing23.xml" ContentType="application/vnd.openxmlformats-officedocument.drawing+xml"/>
  <Override PartName="/xl/charts/chart6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61.xml" ContentType="application/vnd.openxmlformats-officedocument.drawingml.chart+xml"/>
  <Override PartName="/xl/drawings/drawing26.xml" ContentType="application/vnd.openxmlformats-officedocument.drawing+xml"/>
  <Override PartName="/xl/charts/chart6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63.xml" ContentType="application/vnd.openxmlformats-officedocument.drawingml.chart+xml"/>
  <Override PartName="/xl/drawings/drawing29.xml" ContentType="application/vnd.openxmlformats-officedocument.drawing+xml"/>
  <Override PartName="/xl/charts/chart6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5.xml" ContentType="application/vnd.openxmlformats-officedocument.drawingml.chart+xml"/>
  <Override PartName="/xl/drawings/drawing32.xml" ContentType="application/vnd.openxmlformats-officedocument.drawing+xml"/>
  <Override PartName="/xl/charts/chart6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8.xml" ContentType="application/vnd.openxmlformats-officedocument.drawing+xml"/>
  <Override PartName="/xl/charts/chart7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7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ooperikken\Documents\Magda\Vlindertuin\Vlindertellingen\2019\"/>
    </mc:Choice>
  </mc:AlternateContent>
  <bookViews>
    <workbookView xWindow="240" yWindow="15" windowWidth="18075" windowHeight="10485" tabRatio="631"/>
  </bookViews>
  <sheets>
    <sheet name="vjtj" sheetId="17" r:id="rId1"/>
    <sheet name="karakt tel" sheetId="30" r:id="rId2"/>
    <sheet name="karakt 10-9" sheetId="32" r:id="rId3"/>
    <sheet name="karakt jaar" sheetId="31" r:id="rId4"/>
    <sheet name="weer regen" sheetId="19" r:id="rId5"/>
    <sheet name="weer zon" sheetId="20" r:id="rId6"/>
    <sheet name="2019" sheetId="3" r:id="rId7"/>
    <sheet name="soort" sheetId="15" r:id="rId8"/>
    <sheet name="tel1" sheetId="11" r:id="rId9"/>
    <sheet name="tel2" sheetId="16" r:id="rId10"/>
    <sheet name="vgl vj" sheetId="13" r:id="rId11"/>
    <sheet name="vgl vj norm" sheetId="14" r:id="rId12"/>
    <sheet name="land" sheetId="12" r:id="rId13"/>
    <sheet name="wit" sheetId="4" r:id="rId14"/>
    <sheet name="witjes vjtj" sheetId="23" r:id="rId15"/>
    <sheet name="groot" sheetId="5" r:id="rId16"/>
    <sheet name="groot vjtj" sheetId="24" r:id="rId17"/>
    <sheet name="zeldzaam" sheetId="34" r:id="rId18"/>
    <sheet name="zeldz vjtj" sheetId="33" r:id="rId19"/>
    <sheet name="dikkop" sheetId="6" r:id="rId20"/>
    <sheet name="dikkop vjtj" sheetId="25" r:id="rId21"/>
    <sheet name="blauw" sheetId="7" r:id="rId22"/>
    <sheet name="blauw vjtj" sheetId="26" r:id="rId23"/>
    <sheet name="zandoog" sheetId="8" r:id="rId24"/>
    <sheet name="zand vjtj" sheetId="27" r:id="rId25"/>
    <sheet name="nacht" sheetId="9" r:id="rId26"/>
    <sheet name="nacht vjtj" sheetId="28" r:id="rId27"/>
    <sheet name="frequentie" sheetId="35" r:id="rId28"/>
    <sheet name="data" sheetId="2" r:id="rId29"/>
    <sheet name="contr" sheetId="1" r:id="rId30"/>
    <sheet name="KNMI" sheetId="18" r:id="rId31"/>
  </sheets>
  <definedNames>
    <definedName name="_GoBack" localSheetId="29">contr!$D$26</definedName>
  </definedNames>
  <calcPr calcId="152511"/>
</workbook>
</file>

<file path=xl/calcChain.xml><?xml version="1.0" encoding="utf-8"?>
<calcChain xmlns="http://schemas.openxmlformats.org/spreadsheetml/2006/main">
  <c r="N105" i="17" l="1"/>
  <c r="P105" i="17" s="1"/>
  <c r="M464" i="18" l="1"/>
  <c r="D53" i="2" l="1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C53" i="2" l="1"/>
  <c r="AA368" i="18"/>
  <c r="AA361" i="18"/>
  <c r="AA354" i="18"/>
  <c r="AA347" i="18"/>
  <c r="AA340" i="18"/>
  <c r="AA333" i="18"/>
  <c r="AA326" i="18"/>
  <c r="AA319" i="18"/>
  <c r="AA312" i="18"/>
  <c r="AA305" i="18"/>
  <c r="AA298" i="18"/>
  <c r="AA291" i="18"/>
  <c r="AA284" i="18"/>
  <c r="AA277" i="18"/>
  <c r="AA270" i="18"/>
  <c r="AA263" i="18"/>
  <c r="AA256" i="18"/>
  <c r="AA249" i="18"/>
  <c r="AA242" i="18"/>
  <c r="AA235" i="18"/>
  <c r="AA228" i="18"/>
  <c r="AA221" i="18"/>
  <c r="AA214" i="18"/>
  <c r="AA207" i="18"/>
  <c r="AA200" i="18"/>
  <c r="AA193" i="18"/>
  <c r="AA186" i="18"/>
  <c r="AP44" i="2" l="1"/>
  <c r="AP46" i="2"/>
  <c r="AP50" i="2"/>
  <c r="M34" i="1" l="1"/>
  <c r="M38" i="1"/>
  <c r="M39" i="1"/>
  <c r="M41" i="1"/>
  <c r="M42" i="1"/>
  <c r="M43" i="1"/>
  <c r="AG44" i="2"/>
  <c r="AE44" i="2"/>
  <c r="S12" i="1" l="1"/>
  <c r="M13" i="1" s="1"/>
  <c r="S13" i="1"/>
  <c r="M31" i="1" s="1"/>
  <c r="S14" i="1"/>
  <c r="M15" i="1" s="1"/>
  <c r="S15" i="1"/>
  <c r="M11" i="1" s="1"/>
  <c r="S16" i="1"/>
  <c r="M17" i="1" s="1"/>
  <c r="S17" i="1"/>
  <c r="M18" i="1" s="1"/>
  <c r="S18" i="1"/>
  <c r="M33" i="1" s="1"/>
  <c r="S19" i="1"/>
  <c r="M19" i="1" s="1"/>
  <c r="S20" i="1"/>
  <c r="M25" i="1" s="1"/>
  <c r="S21" i="1"/>
  <c r="M23" i="1" s="1"/>
  <c r="S22" i="1"/>
  <c r="M30" i="1" s="1"/>
  <c r="S23" i="1"/>
  <c r="M22" i="1" s="1"/>
  <c r="S24" i="1"/>
  <c r="M21" i="1" s="1"/>
  <c r="S25" i="1"/>
  <c r="M32" i="1" s="1"/>
  <c r="S26" i="1"/>
  <c r="M28" i="1" s="1"/>
  <c r="S27" i="1"/>
  <c r="M27" i="1" s="1"/>
  <c r="S28" i="1"/>
  <c r="M29" i="1" s="1"/>
  <c r="S29" i="1"/>
  <c r="M20" i="1" s="1"/>
  <c r="S30" i="1"/>
  <c r="M14" i="1" s="1"/>
  <c r="S31" i="1"/>
  <c r="M12" i="1" s="1"/>
  <c r="S32" i="1"/>
  <c r="M24" i="1" s="1"/>
  <c r="S33" i="1"/>
  <c r="M26" i="1" s="1"/>
  <c r="S34" i="1"/>
  <c r="S35" i="1"/>
  <c r="S36" i="1"/>
  <c r="M35" i="1" s="1"/>
  <c r="S37" i="1"/>
  <c r="M37" i="1" s="1"/>
  <c r="S38" i="1"/>
  <c r="S39" i="1"/>
  <c r="M40" i="1" s="1"/>
  <c r="S40" i="1"/>
  <c r="M36" i="1" s="1"/>
  <c r="S41" i="1"/>
  <c r="S42" i="1"/>
  <c r="S43" i="1"/>
  <c r="S11" i="1"/>
  <c r="M16" i="1" s="1"/>
  <c r="N9" i="1" l="1"/>
  <c r="M9" i="1"/>
  <c r="Q44" i="2"/>
  <c r="Q46" i="2"/>
  <c r="Q50" i="2"/>
  <c r="M187" i="18" l="1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M368" i="18"/>
  <c r="M186" i="18"/>
  <c r="D187" i="18" l="1"/>
  <c r="N187" i="18" s="1"/>
  <c r="D188" i="18"/>
  <c r="N188" i="18" s="1"/>
  <c r="D189" i="18"/>
  <c r="N189" i="18" s="1"/>
  <c r="D190" i="18"/>
  <c r="N190" i="18" s="1"/>
  <c r="D191" i="18"/>
  <c r="N191" i="18" s="1"/>
  <c r="D192" i="18"/>
  <c r="N192" i="18" s="1"/>
  <c r="D194" i="18"/>
  <c r="N194" i="18" s="1"/>
  <c r="D195" i="18"/>
  <c r="N195" i="18" s="1"/>
  <c r="D196" i="18"/>
  <c r="N196" i="18" s="1"/>
  <c r="D197" i="18"/>
  <c r="N197" i="18" s="1"/>
  <c r="D198" i="18"/>
  <c r="N198" i="18" s="1"/>
  <c r="D199" i="18"/>
  <c r="N199" i="18" s="1"/>
  <c r="D200" i="18"/>
  <c r="N200" i="18" s="1"/>
  <c r="D202" i="18"/>
  <c r="N202" i="18" s="1"/>
  <c r="D203" i="18"/>
  <c r="N203" i="18" s="1"/>
  <c r="D204" i="18"/>
  <c r="N204" i="18" s="1"/>
  <c r="D205" i="18"/>
  <c r="N205" i="18" s="1"/>
  <c r="D206" i="18"/>
  <c r="N206" i="18" s="1"/>
  <c r="D208" i="18"/>
  <c r="N208" i="18" s="1"/>
  <c r="D210" i="18"/>
  <c r="N210" i="18" s="1"/>
  <c r="D211" i="18"/>
  <c r="N211" i="18" s="1"/>
  <c r="D212" i="18"/>
  <c r="N212" i="18" s="1"/>
  <c r="D213" i="18"/>
  <c r="N213" i="18" s="1"/>
  <c r="D214" i="18"/>
  <c r="N214" i="18" s="1"/>
  <c r="D215" i="18"/>
  <c r="N215" i="18" s="1"/>
  <c r="D217" i="18"/>
  <c r="N217" i="18" s="1"/>
  <c r="D218" i="18"/>
  <c r="N218" i="18" s="1"/>
  <c r="D219" i="18"/>
  <c r="N219" i="18" s="1"/>
  <c r="D220" i="18"/>
  <c r="N220" i="18" s="1"/>
  <c r="D221" i="18"/>
  <c r="N221" i="18" s="1"/>
  <c r="D222" i="18"/>
  <c r="N222" i="18" s="1"/>
  <c r="D223" i="18"/>
  <c r="N223" i="18" s="1"/>
  <c r="D224" i="18"/>
  <c r="N224" i="18" s="1"/>
  <c r="D225" i="18"/>
  <c r="N225" i="18" s="1"/>
  <c r="D227" i="18"/>
  <c r="N227" i="18" s="1"/>
  <c r="D229" i="18"/>
  <c r="N229" i="18" s="1"/>
  <c r="D230" i="18"/>
  <c r="N230" i="18" s="1"/>
  <c r="D231" i="18"/>
  <c r="N231" i="18" s="1"/>
  <c r="D232" i="18"/>
  <c r="N232" i="18" s="1"/>
  <c r="D233" i="18"/>
  <c r="N233" i="18" s="1"/>
  <c r="D234" i="18"/>
  <c r="N234" i="18" s="1"/>
  <c r="D235" i="18"/>
  <c r="N235" i="18" s="1"/>
  <c r="D236" i="18"/>
  <c r="N236" i="18" s="1"/>
  <c r="D237" i="18"/>
  <c r="N237" i="18" s="1"/>
  <c r="D238" i="18"/>
  <c r="N238" i="18" s="1"/>
  <c r="D240" i="18"/>
  <c r="N240" i="18" s="1"/>
  <c r="D241" i="18"/>
  <c r="N241" i="18" s="1"/>
  <c r="D242" i="18"/>
  <c r="N242" i="18" s="1"/>
  <c r="D243" i="18"/>
  <c r="N243" i="18" s="1"/>
  <c r="D244" i="18"/>
  <c r="N244" i="18" s="1"/>
  <c r="D245" i="18"/>
  <c r="N245" i="18" s="1"/>
  <c r="D246" i="18"/>
  <c r="N246" i="18" s="1"/>
  <c r="D247" i="18"/>
  <c r="N247" i="18" s="1"/>
  <c r="D248" i="18"/>
  <c r="N248" i="18" s="1"/>
  <c r="D249" i="18"/>
  <c r="N249" i="18" s="1"/>
  <c r="D250" i="18"/>
  <c r="N250" i="18" s="1"/>
  <c r="D251" i="18"/>
  <c r="N251" i="18" s="1"/>
  <c r="D252" i="18"/>
  <c r="N252" i="18" s="1"/>
  <c r="D254" i="18"/>
  <c r="N254" i="18" s="1"/>
  <c r="D256" i="18"/>
  <c r="N256" i="18" s="1"/>
  <c r="D258" i="18"/>
  <c r="N258" i="18" s="1"/>
  <c r="D259" i="18"/>
  <c r="N259" i="18" s="1"/>
  <c r="D260" i="18"/>
  <c r="N260" i="18" s="1"/>
  <c r="D261" i="18"/>
  <c r="N261" i="18" s="1"/>
  <c r="D263" i="18"/>
  <c r="N263" i="18" s="1"/>
  <c r="D264" i="18"/>
  <c r="N264" i="18" s="1"/>
  <c r="D266" i="18"/>
  <c r="N266" i="18" s="1"/>
  <c r="D267" i="18"/>
  <c r="N267" i="18" s="1"/>
  <c r="D268" i="18"/>
  <c r="N268" i="18" s="1"/>
  <c r="D269" i="18"/>
  <c r="N269" i="18" s="1"/>
  <c r="D270" i="18"/>
  <c r="N270" i="18" s="1"/>
  <c r="D271" i="18"/>
  <c r="N271" i="18" s="1"/>
  <c r="D273" i="18"/>
  <c r="N273" i="18" s="1"/>
  <c r="D274" i="18"/>
  <c r="N274" i="18" s="1"/>
  <c r="D275" i="18"/>
  <c r="N275" i="18" s="1"/>
  <c r="D276" i="18"/>
  <c r="N276" i="18" s="1"/>
  <c r="D277" i="18"/>
  <c r="N277" i="18" s="1"/>
  <c r="D278" i="18"/>
  <c r="N278" i="18" s="1"/>
  <c r="D279" i="18"/>
  <c r="N279" i="18" s="1"/>
  <c r="D280" i="18"/>
  <c r="N280" i="18" s="1"/>
  <c r="D281" i="18"/>
  <c r="N281" i="18" s="1"/>
  <c r="D283" i="18"/>
  <c r="N283" i="18" s="1"/>
  <c r="D284" i="18"/>
  <c r="N284" i="18" s="1"/>
  <c r="D286" i="18"/>
  <c r="N286" i="18" s="1"/>
  <c r="D287" i="18"/>
  <c r="N287" i="18" s="1"/>
  <c r="D288" i="18"/>
  <c r="N288" i="18" s="1"/>
  <c r="D289" i="18"/>
  <c r="N289" i="18" s="1"/>
  <c r="D290" i="18"/>
  <c r="N290" i="18" s="1"/>
  <c r="D291" i="18"/>
  <c r="N291" i="18" s="1"/>
  <c r="D292" i="18"/>
  <c r="N292" i="18" s="1"/>
  <c r="D294" i="18"/>
  <c r="N294" i="18" s="1"/>
  <c r="D296" i="18"/>
  <c r="N296" i="18" s="1"/>
  <c r="D297" i="18"/>
  <c r="N297" i="18" s="1"/>
  <c r="D298" i="18"/>
  <c r="N298" i="18" s="1"/>
  <c r="D299" i="18"/>
  <c r="N299" i="18" s="1"/>
  <c r="D301" i="18"/>
  <c r="N301" i="18" s="1"/>
  <c r="D302" i="18"/>
  <c r="N302" i="18" s="1"/>
  <c r="D303" i="18"/>
  <c r="N303" i="18" s="1"/>
  <c r="D304" i="18"/>
  <c r="N304" i="18" s="1"/>
  <c r="D305" i="18"/>
  <c r="N305" i="18" s="1"/>
  <c r="D306" i="18"/>
  <c r="N306" i="18" s="1"/>
  <c r="D307" i="18"/>
  <c r="N307" i="18" s="1"/>
  <c r="D308" i="18"/>
  <c r="N308" i="18" s="1"/>
  <c r="D309" i="18"/>
  <c r="N309" i="18" s="1"/>
  <c r="D310" i="18"/>
  <c r="N310" i="18" s="1"/>
  <c r="D311" i="18"/>
  <c r="N311" i="18" s="1"/>
  <c r="D312" i="18"/>
  <c r="N312" i="18" s="1"/>
  <c r="D313" i="18"/>
  <c r="N313" i="18" s="1"/>
  <c r="D314" i="18"/>
  <c r="N314" i="18" s="1"/>
  <c r="D315" i="18"/>
  <c r="N315" i="18" s="1"/>
  <c r="D316" i="18"/>
  <c r="N316" i="18" s="1"/>
  <c r="D317" i="18"/>
  <c r="N317" i="18" s="1"/>
  <c r="D318" i="18"/>
  <c r="N318" i="18" s="1"/>
  <c r="D319" i="18"/>
  <c r="N319" i="18" s="1"/>
  <c r="D320" i="18"/>
  <c r="N320" i="18" s="1"/>
  <c r="D321" i="18"/>
  <c r="N321" i="18" s="1"/>
  <c r="D322" i="18"/>
  <c r="N322" i="18" s="1"/>
  <c r="D323" i="18"/>
  <c r="N323" i="18" s="1"/>
  <c r="D324" i="18"/>
  <c r="N324" i="18" s="1"/>
  <c r="D325" i="18"/>
  <c r="N325" i="18" s="1"/>
  <c r="D326" i="18"/>
  <c r="N326" i="18" s="1"/>
  <c r="D327" i="18"/>
  <c r="N327" i="18" s="1"/>
  <c r="D328" i="18"/>
  <c r="N328" i="18" s="1"/>
  <c r="D329" i="18"/>
  <c r="N329" i="18" s="1"/>
  <c r="D330" i="18"/>
  <c r="N330" i="18" s="1"/>
  <c r="D331" i="18"/>
  <c r="N331" i="18" s="1"/>
  <c r="D332" i="18"/>
  <c r="N332" i="18" s="1"/>
  <c r="D333" i="18"/>
  <c r="N333" i="18" s="1"/>
  <c r="D334" i="18"/>
  <c r="N334" i="18" s="1"/>
  <c r="D335" i="18"/>
  <c r="N335" i="18" s="1"/>
  <c r="D336" i="18"/>
  <c r="N336" i="18" s="1"/>
  <c r="D337" i="18"/>
  <c r="N337" i="18" s="1"/>
  <c r="D338" i="18"/>
  <c r="N338" i="18" s="1"/>
  <c r="D339" i="18"/>
  <c r="N339" i="18" s="1"/>
  <c r="D340" i="18"/>
  <c r="N340" i="18" s="1"/>
  <c r="D341" i="18"/>
  <c r="N341" i="18" s="1"/>
  <c r="D342" i="18"/>
  <c r="N342" i="18" s="1"/>
  <c r="D343" i="18"/>
  <c r="N343" i="18" s="1"/>
  <c r="D344" i="18"/>
  <c r="N344" i="18" s="1"/>
  <c r="D345" i="18"/>
  <c r="N345" i="18" s="1"/>
  <c r="D346" i="18"/>
  <c r="N346" i="18" s="1"/>
  <c r="D347" i="18"/>
  <c r="N347" i="18" s="1"/>
  <c r="D348" i="18"/>
  <c r="N348" i="18" s="1"/>
  <c r="D349" i="18"/>
  <c r="N349" i="18" s="1"/>
  <c r="D350" i="18"/>
  <c r="N350" i="18" s="1"/>
  <c r="D351" i="18"/>
  <c r="N351" i="18" s="1"/>
  <c r="D352" i="18"/>
  <c r="N352" i="18" s="1"/>
  <c r="D353" i="18"/>
  <c r="N353" i="18" s="1"/>
  <c r="D354" i="18"/>
  <c r="N354" i="18" s="1"/>
  <c r="D355" i="18"/>
  <c r="N355" i="18" s="1"/>
  <c r="D356" i="18"/>
  <c r="N356" i="18" s="1"/>
  <c r="D357" i="18"/>
  <c r="N357" i="18" s="1"/>
  <c r="D358" i="18"/>
  <c r="N358" i="18" s="1"/>
  <c r="D359" i="18"/>
  <c r="N359" i="18" s="1"/>
  <c r="D360" i="18"/>
  <c r="N360" i="18" s="1"/>
  <c r="D361" i="18"/>
  <c r="N361" i="18" s="1"/>
  <c r="D362" i="18"/>
  <c r="N362" i="18" s="1"/>
  <c r="D363" i="18"/>
  <c r="N363" i="18" s="1"/>
  <c r="D364" i="18"/>
  <c r="N364" i="18" s="1"/>
  <c r="D365" i="18"/>
  <c r="N365" i="18" s="1"/>
  <c r="D366" i="18"/>
  <c r="N366" i="18" s="1"/>
  <c r="D367" i="18"/>
  <c r="N367" i="18" s="1"/>
  <c r="D368" i="18"/>
  <c r="N368" i="18" s="1"/>
  <c r="D186" i="18"/>
  <c r="N186" i="18" s="1"/>
  <c r="D50" i="2"/>
  <c r="E50" i="2"/>
  <c r="D193" i="18" s="1"/>
  <c r="N193" i="18" s="1"/>
  <c r="F50" i="2"/>
  <c r="G50" i="2"/>
  <c r="D201" i="18" s="1"/>
  <c r="N201" i="18" s="1"/>
  <c r="H50" i="2"/>
  <c r="I50" i="2"/>
  <c r="D207" i="18" s="1"/>
  <c r="N207" i="18" s="1"/>
  <c r="J50" i="2"/>
  <c r="D209" i="18" s="1"/>
  <c r="N209" i="18" s="1"/>
  <c r="K50" i="2"/>
  <c r="D216" i="18" s="1"/>
  <c r="N216" i="18" s="1"/>
  <c r="L50" i="2"/>
  <c r="M50" i="2"/>
  <c r="D226" i="18" s="1"/>
  <c r="N226" i="18" s="1"/>
  <c r="N50" i="2"/>
  <c r="O50" i="2"/>
  <c r="D228" i="18" s="1"/>
  <c r="N228" i="18" s="1"/>
  <c r="P50" i="2"/>
  <c r="R50" i="2"/>
  <c r="D239" i="18" s="1"/>
  <c r="N239" i="18" s="1"/>
  <c r="S50" i="2"/>
  <c r="T50" i="2"/>
  <c r="U50" i="2"/>
  <c r="D253" i="18" s="1"/>
  <c r="N253" i="18" s="1"/>
  <c r="V50" i="2"/>
  <c r="D255" i="18" s="1"/>
  <c r="N255" i="18" s="1"/>
  <c r="W50" i="2"/>
  <c r="D257" i="18" s="1"/>
  <c r="N257" i="18" s="1"/>
  <c r="X50" i="2"/>
  <c r="D262" i="18" s="1"/>
  <c r="N262" i="18" s="1"/>
  <c r="Y50" i="2"/>
  <c r="D265" i="18" s="1"/>
  <c r="N265" i="18" s="1"/>
  <c r="Z50" i="2"/>
  <c r="AA50" i="2"/>
  <c r="D272" i="18" s="1"/>
  <c r="N272" i="18" s="1"/>
  <c r="AB50" i="2"/>
  <c r="AC50" i="2"/>
  <c r="AD50" i="2"/>
  <c r="D282" i="18" s="1"/>
  <c r="N282" i="18" s="1"/>
  <c r="AE50" i="2"/>
  <c r="D285" i="18" s="1"/>
  <c r="N285" i="18" s="1"/>
  <c r="AF50" i="2"/>
  <c r="AG50" i="2"/>
  <c r="D293" i="18" s="1"/>
  <c r="N293" i="18" s="1"/>
  <c r="AH50" i="2"/>
  <c r="D295" i="18" s="1"/>
  <c r="N295" i="18" s="1"/>
  <c r="AI50" i="2"/>
  <c r="D300" i="18" s="1"/>
  <c r="N300" i="18" s="1"/>
  <c r="AJ50" i="2"/>
  <c r="AK50" i="2"/>
  <c r="AL50" i="2"/>
  <c r="AM50" i="2"/>
  <c r="AN50" i="2"/>
  <c r="AO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C50" i="2"/>
  <c r="D463" i="18" l="1"/>
  <c r="BD46" i="2"/>
  <c r="BD44" i="2"/>
  <c r="M463" i="18" l="1"/>
  <c r="N14" i="17" s="1"/>
  <c r="F468" i="18"/>
  <c r="G468" i="18"/>
  <c r="N23" i="17" s="1"/>
  <c r="P23" i="17" s="1"/>
  <c r="H468" i="18"/>
  <c r="J468" i="18"/>
  <c r="N26" i="17" s="1"/>
  <c r="P26" i="17" s="1"/>
  <c r="K468" i="18"/>
  <c r="L468" i="18"/>
  <c r="E468" i="18"/>
  <c r="L464" i="18"/>
  <c r="N25" i="17" s="1"/>
  <c r="P25" i="17" s="1"/>
  <c r="K464" i="18"/>
  <c r="N24" i="17" s="1"/>
  <c r="P24" i="17" s="1"/>
  <c r="N463" i="18" l="1"/>
  <c r="N464" i="18" s="1"/>
  <c r="N106" i="17" s="1"/>
  <c r="P106" i="17" s="1"/>
  <c r="X95" i="18"/>
  <c r="W95" i="18"/>
  <c r="U95" i="18"/>
  <c r="T95" i="18"/>
  <c r="X94" i="18"/>
  <c r="W94" i="18"/>
  <c r="U94" i="18"/>
  <c r="T94" i="18"/>
  <c r="X93" i="18"/>
  <c r="W93" i="18"/>
  <c r="U93" i="18"/>
  <c r="T93" i="18"/>
  <c r="X92" i="18"/>
  <c r="W92" i="18"/>
  <c r="U92" i="18"/>
  <c r="T92" i="18"/>
  <c r="X91" i="18"/>
  <c r="W91" i="18"/>
  <c r="U91" i="18"/>
  <c r="T91" i="18"/>
  <c r="X90" i="18"/>
  <c r="W90" i="18"/>
  <c r="U90" i="18"/>
  <c r="T90" i="18"/>
  <c r="X89" i="18"/>
  <c r="W89" i="18"/>
  <c r="U89" i="18"/>
  <c r="T89" i="18"/>
  <c r="X88" i="18"/>
  <c r="W88" i="18"/>
  <c r="U88" i="18"/>
  <c r="T88" i="18"/>
  <c r="X87" i="18"/>
  <c r="W87" i="18"/>
  <c r="U87" i="18"/>
  <c r="T87" i="18"/>
  <c r="X86" i="18"/>
  <c r="W86" i="18"/>
  <c r="U86" i="18"/>
  <c r="T86" i="18"/>
  <c r="X85" i="18"/>
  <c r="W85" i="18"/>
  <c r="U85" i="18"/>
  <c r="T85" i="18"/>
  <c r="X84" i="18"/>
  <c r="W84" i="18"/>
  <c r="U84" i="18"/>
  <c r="T84" i="18"/>
  <c r="X83" i="18"/>
  <c r="W83" i="18"/>
  <c r="U83" i="18"/>
  <c r="T83" i="18"/>
  <c r="X82" i="18"/>
  <c r="W82" i="18"/>
  <c r="U82" i="18"/>
  <c r="T82" i="18"/>
  <c r="X81" i="18"/>
  <c r="W81" i="18"/>
  <c r="U81" i="18"/>
  <c r="T81" i="18"/>
  <c r="X80" i="18"/>
  <c r="W80" i="18"/>
  <c r="U80" i="18"/>
  <c r="T80" i="18"/>
  <c r="X79" i="18"/>
  <c r="W79" i="18"/>
  <c r="U79" i="18"/>
  <c r="T79" i="18"/>
  <c r="X78" i="18"/>
  <c r="W78" i="18"/>
  <c r="U78" i="18"/>
  <c r="T78" i="18"/>
  <c r="X77" i="18"/>
  <c r="W77" i="18"/>
  <c r="U77" i="18"/>
  <c r="T77" i="18"/>
  <c r="X76" i="18"/>
  <c r="W76" i="18"/>
  <c r="U76" i="18"/>
  <c r="T76" i="18"/>
  <c r="X75" i="18"/>
  <c r="W75" i="18"/>
  <c r="U75" i="18"/>
  <c r="T75" i="18"/>
  <c r="X74" i="18"/>
  <c r="W74" i="18"/>
  <c r="U74" i="18"/>
  <c r="T74" i="18"/>
  <c r="X73" i="18"/>
  <c r="W73" i="18"/>
  <c r="U73" i="18"/>
  <c r="T73" i="18"/>
  <c r="X72" i="18"/>
  <c r="W72" i="18"/>
  <c r="U72" i="18"/>
  <c r="T72" i="18"/>
  <c r="X71" i="18"/>
  <c r="W71" i="18"/>
  <c r="U71" i="18"/>
  <c r="T71" i="18"/>
  <c r="X70" i="18"/>
  <c r="W70" i="18"/>
  <c r="U70" i="18"/>
  <c r="T70" i="18"/>
  <c r="X69" i="18"/>
  <c r="W69" i="18"/>
  <c r="U69" i="18"/>
  <c r="T69" i="18"/>
  <c r="X68" i="18"/>
  <c r="W68" i="18"/>
  <c r="U68" i="18"/>
  <c r="T68" i="18"/>
  <c r="X67" i="18"/>
  <c r="W67" i="18"/>
  <c r="U67" i="18"/>
  <c r="T67" i="18"/>
  <c r="X66" i="18"/>
  <c r="W66" i="18"/>
  <c r="U66" i="18"/>
  <c r="T66" i="18"/>
  <c r="X65" i="18"/>
  <c r="W65" i="18"/>
  <c r="U65" i="18"/>
  <c r="T65" i="18"/>
  <c r="X64" i="18"/>
  <c r="W64" i="18"/>
  <c r="U64" i="18"/>
  <c r="T64" i="18"/>
  <c r="X63" i="18"/>
  <c r="W63" i="18"/>
  <c r="U63" i="18"/>
  <c r="T63" i="18"/>
  <c r="X62" i="18"/>
  <c r="W62" i="18"/>
  <c r="U62" i="18"/>
  <c r="T62" i="18"/>
  <c r="X61" i="18"/>
  <c r="W61" i="18"/>
  <c r="U61" i="18"/>
  <c r="T61" i="18"/>
  <c r="X60" i="18"/>
  <c r="W60" i="18"/>
  <c r="U60" i="18"/>
  <c r="T60" i="18"/>
  <c r="X59" i="18"/>
  <c r="W59" i="18"/>
  <c r="U59" i="18"/>
  <c r="T59" i="18"/>
  <c r="X58" i="18"/>
  <c r="W58" i="18"/>
  <c r="U58" i="18"/>
  <c r="T58" i="18"/>
  <c r="X57" i="18"/>
  <c r="W57" i="18"/>
  <c r="U57" i="18"/>
  <c r="T57" i="18"/>
  <c r="X56" i="18"/>
  <c r="W56" i="18"/>
  <c r="U56" i="18"/>
  <c r="T56" i="18"/>
  <c r="X55" i="18"/>
  <c r="W55" i="18"/>
  <c r="U55" i="18"/>
  <c r="T55" i="18"/>
  <c r="X54" i="18"/>
  <c r="W54" i="18"/>
  <c r="U54" i="18"/>
  <c r="T54" i="18"/>
  <c r="X53" i="18"/>
  <c r="W53" i="18"/>
  <c r="U53" i="18"/>
  <c r="T53" i="18"/>
  <c r="X52" i="18"/>
  <c r="W52" i="18"/>
  <c r="U52" i="18"/>
  <c r="T52" i="18"/>
  <c r="X51" i="18"/>
  <c r="W51" i="18"/>
  <c r="U51" i="18"/>
  <c r="T51" i="18"/>
  <c r="X50" i="18"/>
  <c r="W50" i="18"/>
  <c r="U50" i="18"/>
  <c r="T50" i="18"/>
  <c r="X49" i="18"/>
  <c r="W49" i="18"/>
  <c r="U49" i="18"/>
  <c r="T49" i="18"/>
  <c r="X48" i="18"/>
  <c r="W48" i="18"/>
  <c r="U48" i="18"/>
  <c r="T48" i="18"/>
  <c r="X47" i="18"/>
  <c r="W47" i="18"/>
  <c r="U47" i="18"/>
  <c r="T47" i="18"/>
  <c r="X46" i="18"/>
  <c r="W46" i="18"/>
  <c r="U46" i="18"/>
  <c r="T46" i="18"/>
  <c r="X45" i="18"/>
  <c r="W45" i="18"/>
  <c r="U45" i="18"/>
  <c r="T45" i="18"/>
  <c r="X44" i="18"/>
  <c r="W44" i="18"/>
  <c r="U44" i="18"/>
  <c r="T44" i="18"/>
  <c r="X43" i="18"/>
  <c r="W43" i="18"/>
  <c r="U43" i="18"/>
  <c r="T43" i="18"/>
  <c r="X42" i="18"/>
  <c r="W42" i="18"/>
  <c r="U42" i="18"/>
  <c r="T42" i="18"/>
  <c r="X41" i="18"/>
  <c r="W41" i="18"/>
  <c r="U41" i="18"/>
  <c r="T41" i="18"/>
  <c r="X40" i="18"/>
  <c r="W40" i="18"/>
  <c r="U40" i="18"/>
  <c r="T40" i="18"/>
  <c r="X39" i="18"/>
  <c r="W39" i="18"/>
  <c r="U39" i="18"/>
  <c r="T39" i="18"/>
  <c r="X38" i="18"/>
  <c r="W38" i="18"/>
  <c r="U38" i="18"/>
  <c r="T38" i="18"/>
  <c r="X37" i="18"/>
  <c r="W37" i="18"/>
  <c r="U37" i="18"/>
  <c r="T37" i="18"/>
  <c r="X36" i="18"/>
  <c r="W36" i="18"/>
  <c r="U36" i="18"/>
  <c r="T36" i="18"/>
  <c r="X35" i="18"/>
  <c r="W35" i="18"/>
  <c r="U35" i="18"/>
  <c r="T35" i="18"/>
  <c r="X34" i="18"/>
  <c r="W34" i="18"/>
  <c r="U34" i="18"/>
  <c r="T34" i="18"/>
  <c r="X33" i="18"/>
  <c r="W33" i="18"/>
  <c r="U33" i="18"/>
  <c r="T33" i="18"/>
  <c r="X32" i="18"/>
  <c r="W32" i="18"/>
  <c r="U32" i="18"/>
  <c r="T32" i="18"/>
  <c r="X31" i="18"/>
  <c r="W31" i="18"/>
  <c r="U31" i="18"/>
  <c r="T31" i="18"/>
  <c r="X30" i="18"/>
  <c r="W30" i="18"/>
  <c r="U30" i="18"/>
  <c r="T30" i="18"/>
  <c r="X29" i="18"/>
  <c r="W29" i="18"/>
  <c r="U29" i="18"/>
  <c r="T29" i="18"/>
  <c r="X28" i="18"/>
  <c r="W28" i="18"/>
  <c r="U28" i="18"/>
  <c r="T28" i="18"/>
  <c r="X27" i="18"/>
  <c r="W27" i="18"/>
  <c r="U27" i="18"/>
  <c r="T27" i="18"/>
  <c r="X26" i="18"/>
  <c r="W26" i="18"/>
  <c r="U26" i="18"/>
  <c r="T26" i="18"/>
  <c r="X25" i="18"/>
  <c r="W25" i="18"/>
  <c r="U25" i="18"/>
  <c r="T25" i="18"/>
  <c r="X24" i="18"/>
  <c r="W24" i="18"/>
  <c r="U24" i="18"/>
  <c r="T24" i="18"/>
  <c r="X23" i="18"/>
  <c r="W23" i="18"/>
  <c r="U23" i="18"/>
  <c r="T23" i="18"/>
  <c r="X22" i="18"/>
  <c r="W22" i="18"/>
  <c r="U22" i="18"/>
  <c r="T22" i="18"/>
  <c r="X21" i="18"/>
  <c r="W21" i="18"/>
  <c r="U21" i="18"/>
  <c r="T21" i="18"/>
  <c r="X20" i="18"/>
  <c r="W20" i="18"/>
  <c r="U20" i="18"/>
  <c r="T20" i="18"/>
  <c r="X19" i="18"/>
  <c r="W19" i="18"/>
  <c r="U19" i="18"/>
  <c r="T19" i="18"/>
  <c r="X18" i="18"/>
  <c r="W18" i="18"/>
  <c r="U18" i="18"/>
  <c r="T18" i="18"/>
  <c r="X17" i="18"/>
  <c r="W17" i="18"/>
  <c r="U17" i="18"/>
  <c r="T17" i="18"/>
  <c r="X16" i="18"/>
  <c r="W16" i="18"/>
  <c r="U16" i="18"/>
  <c r="T16" i="18"/>
  <c r="X15" i="18"/>
  <c r="W15" i="18"/>
  <c r="U15" i="18"/>
  <c r="T15" i="18"/>
  <c r="X14" i="18"/>
  <c r="W14" i="18"/>
  <c r="U14" i="18"/>
  <c r="T14" i="18"/>
  <c r="X13" i="18"/>
  <c r="W13" i="18"/>
  <c r="U13" i="18"/>
  <c r="T13" i="18"/>
  <c r="X12" i="18"/>
  <c r="W12" i="18"/>
  <c r="U12" i="18"/>
  <c r="T12" i="18"/>
  <c r="X11" i="18"/>
  <c r="W11" i="18"/>
  <c r="U11" i="18"/>
  <c r="T11" i="18"/>
  <c r="X10" i="18"/>
  <c r="W10" i="18"/>
  <c r="U10" i="18"/>
  <c r="T10" i="18"/>
  <c r="X9" i="18"/>
  <c r="W9" i="18"/>
  <c r="U9" i="18"/>
  <c r="T9" i="18"/>
  <c r="X8" i="18"/>
  <c r="W8" i="18"/>
  <c r="U8" i="18"/>
  <c r="T8" i="18"/>
  <c r="X7" i="18"/>
  <c r="W7" i="18"/>
  <c r="U7" i="18"/>
  <c r="T7" i="18"/>
  <c r="X6" i="18"/>
  <c r="W6" i="18"/>
  <c r="U6" i="18"/>
  <c r="T6" i="18"/>
  <c r="X5" i="18"/>
  <c r="W5" i="18"/>
  <c r="U5" i="18"/>
  <c r="T5" i="18"/>
  <c r="X4" i="18"/>
  <c r="W4" i="18"/>
  <c r="U4" i="18"/>
  <c r="T4" i="18"/>
  <c r="AJ44" i="2" l="1"/>
  <c r="AJ46" i="2"/>
  <c r="AD44" i="2"/>
  <c r="AB44" i="2"/>
  <c r="AB46" i="2"/>
  <c r="BS41" i="2"/>
  <c r="BS42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L44" i="2"/>
  <c r="BS10" i="2"/>
  <c r="BM42" i="2"/>
  <c r="BM10" i="2"/>
  <c r="BU10" i="2" s="1"/>
  <c r="BJ11" i="2"/>
  <c r="BJ12" i="2"/>
  <c r="BJ13" i="2"/>
  <c r="BJ14" i="2"/>
  <c r="BJ15" i="2"/>
  <c r="BJ16" i="2"/>
  <c r="BJ17" i="2"/>
  <c r="BJ18" i="2"/>
  <c r="BJ19" i="2"/>
  <c r="BJ20" i="2"/>
  <c r="BW11" i="2" s="1"/>
  <c r="BJ21" i="2"/>
  <c r="BJ22" i="2"/>
  <c r="BJ23" i="2"/>
  <c r="BJ24" i="2"/>
  <c r="BW20" i="2" s="1"/>
  <c r="BJ25" i="2"/>
  <c r="BJ26" i="2"/>
  <c r="BJ27" i="2"/>
  <c r="BJ28" i="2"/>
  <c r="BJ29" i="2"/>
  <c r="BJ30" i="2"/>
  <c r="BJ31" i="2"/>
  <c r="BJ32" i="2"/>
  <c r="BJ33" i="2"/>
  <c r="BJ34" i="2"/>
  <c r="BJ35" i="2"/>
  <c r="BJ36" i="2"/>
  <c r="BW29" i="2" s="1"/>
  <c r="BJ37" i="2"/>
  <c r="BJ38" i="2"/>
  <c r="BJ39" i="2"/>
  <c r="BJ40" i="2"/>
  <c r="BJ41" i="2"/>
  <c r="BJ42" i="2"/>
  <c r="BG44" i="2"/>
  <c r="BJ10" i="2"/>
  <c r="BW10" i="2" s="1"/>
  <c r="J43" i="1"/>
  <c r="BB46" i="2"/>
  <c r="BA46" i="2"/>
  <c r="AZ46" i="2"/>
  <c r="AY46" i="2"/>
  <c r="AX46" i="2"/>
  <c r="AW46" i="2"/>
  <c r="AV46" i="2"/>
  <c r="AU46" i="2"/>
  <c r="AT46" i="2"/>
  <c r="AS46" i="2"/>
  <c r="AR46" i="2"/>
  <c r="AQ46" i="2"/>
  <c r="AO46" i="2"/>
  <c r="AN46" i="2"/>
  <c r="AM46" i="2"/>
  <c r="AL46" i="2"/>
  <c r="AK46" i="2"/>
  <c r="AI46" i="2"/>
  <c r="AH46" i="2"/>
  <c r="AG46" i="2"/>
  <c r="AF46" i="2"/>
  <c r="AE46" i="2"/>
  <c r="AD46" i="2"/>
  <c r="AC46" i="2"/>
  <c r="AA46" i="2"/>
  <c r="Z46" i="2"/>
  <c r="Y46" i="2"/>
  <c r="X46" i="2"/>
  <c r="W46" i="2"/>
  <c r="V46" i="2"/>
  <c r="U46" i="2"/>
  <c r="T46" i="2"/>
  <c r="S46" i="2"/>
  <c r="R46" i="2"/>
  <c r="P46" i="2"/>
  <c r="O46" i="2"/>
  <c r="N46" i="2"/>
  <c r="M46" i="2"/>
  <c r="L46" i="2"/>
  <c r="K46" i="2"/>
  <c r="I46" i="2"/>
  <c r="J46" i="2"/>
  <c r="H46" i="2"/>
  <c r="G46" i="2"/>
  <c r="F46" i="2"/>
  <c r="E46" i="2"/>
  <c r="D46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O44" i="2"/>
  <c r="AN44" i="2"/>
  <c r="AM44" i="2"/>
  <c r="AL44" i="2"/>
  <c r="AK44" i="2"/>
  <c r="AI44" i="2"/>
  <c r="AH44" i="2"/>
  <c r="AF44" i="2"/>
  <c r="AC44" i="2"/>
  <c r="AA44" i="2"/>
  <c r="Z44" i="2"/>
  <c r="Y44" i="2"/>
  <c r="X44" i="2"/>
  <c r="W44" i="2"/>
  <c r="V44" i="2"/>
  <c r="U44" i="2"/>
  <c r="T44" i="2"/>
  <c r="S44" i="2"/>
  <c r="R44" i="2"/>
  <c r="P44" i="2"/>
  <c r="O44" i="2"/>
  <c r="N44" i="2"/>
  <c r="M44" i="2"/>
  <c r="L44" i="2"/>
  <c r="K44" i="2"/>
  <c r="I44" i="2"/>
  <c r="J44" i="2"/>
  <c r="H44" i="2"/>
  <c r="G44" i="2"/>
  <c r="F44" i="2"/>
  <c r="E44" i="2"/>
  <c r="D44" i="2"/>
  <c r="C46" i="2"/>
  <c r="B42" i="2"/>
  <c r="BW42" i="2" l="1"/>
  <c r="BW12" i="2"/>
  <c r="BW30" i="2"/>
  <c r="BW32" i="2"/>
  <c r="BW28" i="2"/>
  <c r="BW26" i="2"/>
  <c r="BW13" i="2"/>
  <c r="BW34" i="2"/>
  <c r="BW15" i="2"/>
  <c r="BW21" i="2"/>
  <c r="BW35" i="2"/>
  <c r="BW36" i="2"/>
  <c r="BW27" i="2"/>
  <c r="BW38" i="2"/>
  <c r="BW16" i="2"/>
  <c r="BW23" i="2"/>
  <c r="BW14" i="2"/>
  <c r="BW33" i="2"/>
  <c r="BW31" i="2"/>
  <c r="BW37" i="2"/>
  <c r="BW25" i="2"/>
  <c r="BW19" i="2"/>
  <c r="BW24" i="2"/>
  <c r="BW18" i="2"/>
  <c r="BW41" i="2"/>
  <c r="BW40" i="2"/>
  <c r="BW39" i="2"/>
  <c r="BW22" i="2"/>
  <c r="BW17" i="2"/>
  <c r="CN42" i="2"/>
  <c r="CP42" i="2" s="1"/>
  <c r="N79" i="17"/>
  <c r="P79" i="17" s="1"/>
  <c r="BM41" i="2"/>
  <c r="BM40" i="2"/>
  <c r="J39" i="1"/>
  <c r="J40" i="1"/>
  <c r="C44" i="2"/>
  <c r="B44" i="2" s="1"/>
  <c r="B40" i="2"/>
  <c r="N77" i="17" s="1"/>
  <c r="P77" i="17" s="1"/>
  <c r="B41" i="2"/>
  <c r="N78" i="17" s="1"/>
  <c r="P78" i="17" s="1"/>
  <c r="J42" i="1"/>
  <c r="J41" i="1"/>
  <c r="BU41" i="2" l="1"/>
  <c r="BU42" i="2"/>
  <c r="CN41" i="2"/>
  <c r="CP41" i="2" s="1"/>
  <c r="CN40" i="2"/>
  <c r="CP40" i="2" s="1"/>
  <c r="BM38" i="2"/>
  <c r="BU40" i="2" s="1"/>
  <c r="B38" i="2"/>
  <c r="N75" i="17" s="1"/>
  <c r="P75" i="17" s="1"/>
  <c r="CN38" i="2" l="1"/>
  <c r="CP38" i="2" s="1"/>
  <c r="K462" i="18"/>
  <c r="N36" i="17" s="1"/>
  <c r="P36" i="17" s="1"/>
  <c r="K463" i="18"/>
  <c r="N11" i="17" s="1"/>
  <c r="P11" i="17" s="1"/>
  <c r="K466" i="18"/>
  <c r="K467" i="18"/>
  <c r="W186" i="18"/>
  <c r="W187" i="18"/>
  <c r="W188" i="18"/>
  <c r="W189" i="18"/>
  <c r="W190" i="18"/>
  <c r="W191" i="18"/>
  <c r="W192" i="18"/>
  <c r="W193" i="18"/>
  <c r="W194" i="18"/>
  <c r="W195" i="18"/>
  <c r="W196" i="18"/>
  <c r="W197" i="18"/>
  <c r="W198" i="18"/>
  <c r="W199" i="18"/>
  <c r="W200" i="18"/>
  <c r="W201" i="18"/>
  <c r="W202" i="18"/>
  <c r="W203" i="18"/>
  <c r="W204" i="18"/>
  <c r="W205" i="18"/>
  <c r="W206" i="18"/>
  <c r="W207" i="18"/>
  <c r="W208" i="18"/>
  <c r="W209" i="18"/>
  <c r="W210" i="18"/>
  <c r="W211" i="18"/>
  <c r="W212" i="18"/>
  <c r="W213" i="18"/>
  <c r="W214" i="18"/>
  <c r="W215" i="18"/>
  <c r="W216" i="18"/>
  <c r="W217" i="18"/>
  <c r="W218" i="18"/>
  <c r="W219" i="18"/>
  <c r="W220" i="18"/>
  <c r="W221" i="18"/>
  <c r="W222" i="18"/>
  <c r="W223" i="18"/>
  <c r="W224" i="18"/>
  <c r="W225" i="18"/>
  <c r="W226" i="18"/>
  <c r="W227" i="18"/>
  <c r="W228" i="18"/>
  <c r="W229" i="18"/>
  <c r="W230" i="18"/>
  <c r="W231" i="18"/>
  <c r="W232" i="18"/>
  <c r="W233" i="18"/>
  <c r="W234" i="18"/>
  <c r="W235" i="18"/>
  <c r="W236" i="18"/>
  <c r="W237" i="18"/>
  <c r="W238" i="18"/>
  <c r="W239" i="18"/>
  <c r="W240" i="18"/>
  <c r="W241" i="18"/>
  <c r="W242" i="18"/>
  <c r="W243" i="18"/>
  <c r="W244" i="18"/>
  <c r="W245" i="18"/>
  <c r="W246" i="18"/>
  <c r="W247" i="18"/>
  <c r="W248" i="18"/>
  <c r="W249" i="18"/>
  <c r="W250" i="18"/>
  <c r="W251" i="18"/>
  <c r="W252" i="18"/>
  <c r="W253" i="18"/>
  <c r="W254" i="18"/>
  <c r="W255" i="18"/>
  <c r="W256" i="18"/>
  <c r="W257" i="18"/>
  <c r="W258" i="18"/>
  <c r="W259" i="18"/>
  <c r="W260" i="18"/>
  <c r="W261" i="18"/>
  <c r="W262" i="18"/>
  <c r="W263" i="18"/>
  <c r="W264" i="18"/>
  <c r="W265" i="18"/>
  <c r="W266" i="18"/>
  <c r="W267" i="18"/>
  <c r="W268" i="18"/>
  <c r="W269" i="18"/>
  <c r="W270" i="18"/>
  <c r="W271" i="18"/>
  <c r="W272" i="18"/>
  <c r="W273" i="18"/>
  <c r="W274" i="18"/>
  <c r="W275" i="18"/>
  <c r="W276" i="18"/>
  <c r="W277" i="18"/>
  <c r="W278" i="18"/>
  <c r="W279" i="18"/>
  <c r="W280" i="18"/>
  <c r="W281" i="18"/>
  <c r="W282" i="18"/>
  <c r="W283" i="18"/>
  <c r="W284" i="18"/>
  <c r="W285" i="18"/>
  <c r="W286" i="18"/>
  <c r="W287" i="18"/>
  <c r="W288" i="18"/>
  <c r="W289" i="18"/>
  <c r="W290" i="18"/>
  <c r="W291" i="18"/>
  <c r="W292" i="18"/>
  <c r="W293" i="18"/>
  <c r="W294" i="18"/>
  <c r="W295" i="18"/>
  <c r="W296" i="18"/>
  <c r="W297" i="18"/>
  <c r="W298" i="18"/>
  <c r="W299" i="18"/>
  <c r="W300" i="18"/>
  <c r="W301" i="18"/>
  <c r="W302" i="18"/>
  <c r="W303" i="18"/>
  <c r="W304" i="18"/>
  <c r="W305" i="18"/>
  <c r="W306" i="18"/>
  <c r="W307" i="18"/>
  <c r="W308" i="18"/>
  <c r="W309" i="18"/>
  <c r="W310" i="18"/>
  <c r="W311" i="18"/>
  <c r="W312" i="18"/>
  <c r="W313" i="18"/>
  <c r="W314" i="18"/>
  <c r="W315" i="18"/>
  <c r="W316" i="18"/>
  <c r="W317" i="18"/>
  <c r="W318" i="18"/>
  <c r="W319" i="18"/>
  <c r="W320" i="18"/>
  <c r="W321" i="18"/>
  <c r="W322" i="18"/>
  <c r="W323" i="18"/>
  <c r="W324" i="18"/>
  <c r="W325" i="18"/>
  <c r="W326" i="18"/>
  <c r="W327" i="18"/>
  <c r="W328" i="18"/>
  <c r="W329" i="18"/>
  <c r="W330" i="18"/>
  <c r="W331" i="18"/>
  <c r="W332" i="18"/>
  <c r="W333" i="18"/>
  <c r="W334" i="18"/>
  <c r="W335" i="18"/>
  <c r="W336" i="18"/>
  <c r="W337" i="18"/>
  <c r="W338" i="18"/>
  <c r="W339" i="18"/>
  <c r="W340" i="18"/>
  <c r="W341" i="18"/>
  <c r="W342" i="18"/>
  <c r="W343" i="18"/>
  <c r="W344" i="18"/>
  <c r="W345" i="18"/>
  <c r="W346" i="18"/>
  <c r="W347" i="18"/>
  <c r="W348" i="18"/>
  <c r="W349" i="18"/>
  <c r="W350" i="18"/>
  <c r="W351" i="18"/>
  <c r="W352" i="18"/>
  <c r="W353" i="18"/>
  <c r="W354" i="18"/>
  <c r="W355" i="18"/>
  <c r="W356" i="18"/>
  <c r="W357" i="18"/>
  <c r="W358" i="18"/>
  <c r="W359" i="18"/>
  <c r="W360" i="18"/>
  <c r="W361" i="18"/>
  <c r="W362" i="18"/>
  <c r="W363" i="18"/>
  <c r="W364" i="18"/>
  <c r="W365" i="18"/>
  <c r="W366" i="18"/>
  <c r="W367" i="18"/>
  <c r="W368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117" i="18"/>
  <c r="W118" i="18"/>
  <c r="W119" i="18"/>
  <c r="W120" i="18"/>
  <c r="W121" i="18"/>
  <c r="W122" i="18"/>
  <c r="W123" i="18"/>
  <c r="W124" i="18"/>
  <c r="W125" i="18"/>
  <c r="W126" i="18"/>
  <c r="W127" i="18"/>
  <c r="W128" i="18"/>
  <c r="W129" i="18"/>
  <c r="W130" i="18"/>
  <c r="W131" i="18"/>
  <c r="W132" i="18"/>
  <c r="W133" i="18"/>
  <c r="W134" i="18"/>
  <c r="W135" i="18"/>
  <c r="W136" i="18"/>
  <c r="W137" i="18"/>
  <c r="W138" i="18"/>
  <c r="W139" i="18"/>
  <c r="W140" i="18"/>
  <c r="W141" i="18"/>
  <c r="W142" i="18"/>
  <c r="W143" i="18"/>
  <c r="W144" i="18"/>
  <c r="W145" i="18"/>
  <c r="W146" i="18"/>
  <c r="W147" i="18"/>
  <c r="W148" i="18"/>
  <c r="W149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62" i="18"/>
  <c r="W163" i="18"/>
  <c r="W164" i="18"/>
  <c r="W165" i="18"/>
  <c r="W166" i="18"/>
  <c r="W167" i="18"/>
  <c r="W168" i="18"/>
  <c r="W169" i="18"/>
  <c r="W170" i="18"/>
  <c r="W171" i="18"/>
  <c r="W172" i="18"/>
  <c r="W173" i="18"/>
  <c r="W174" i="18"/>
  <c r="W175" i="18"/>
  <c r="W176" i="18"/>
  <c r="W177" i="18"/>
  <c r="W178" i="18"/>
  <c r="W179" i="18"/>
  <c r="W180" i="18"/>
  <c r="W181" i="18"/>
  <c r="W182" i="18"/>
  <c r="W183" i="18"/>
  <c r="W184" i="18"/>
  <c r="W185" i="18"/>
  <c r="W369" i="18"/>
  <c r="W370" i="18"/>
  <c r="W371" i="18"/>
  <c r="W372" i="18"/>
  <c r="W373" i="18"/>
  <c r="W374" i="18"/>
  <c r="W375" i="18"/>
  <c r="W376" i="18"/>
  <c r="W377" i="18"/>
  <c r="W378" i="18"/>
  <c r="W379" i="18"/>
  <c r="W380" i="18"/>
  <c r="W381" i="18"/>
  <c r="W382" i="18"/>
  <c r="W383" i="18"/>
  <c r="W384" i="18"/>
  <c r="W385" i="18"/>
  <c r="W386" i="18"/>
  <c r="W387" i="18"/>
  <c r="W388" i="18"/>
  <c r="W389" i="18"/>
  <c r="W390" i="18"/>
  <c r="W391" i="18"/>
  <c r="W392" i="18"/>
  <c r="W393" i="18"/>
  <c r="W394" i="18"/>
  <c r="W395" i="18"/>
  <c r="W396" i="18"/>
  <c r="W397" i="18"/>
  <c r="W398" i="18"/>
  <c r="W399" i="18"/>
  <c r="W400" i="18"/>
  <c r="W401" i="18"/>
  <c r="W402" i="18"/>
  <c r="W403" i="18"/>
  <c r="W404" i="18"/>
  <c r="W405" i="18"/>
  <c r="W406" i="18"/>
  <c r="W407" i="18"/>
  <c r="W408" i="18"/>
  <c r="W409" i="18"/>
  <c r="W410" i="18"/>
  <c r="W411" i="18"/>
  <c r="W412" i="18"/>
  <c r="W413" i="18"/>
  <c r="W414" i="18"/>
  <c r="W415" i="18"/>
  <c r="W416" i="18"/>
  <c r="W417" i="18"/>
  <c r="W418" i="18"/>
  <c r="W419" i="18"/>
  <c r="W420" i="18"/>
  <c r="W421" i="18"/>
  <c r="W422" i="18"/>
  <c r="W423" i="18"/>
  <c r="W424" i="18"/>
  <c r="W425" i="18"/>
  <c r="W426" i="18"/>
  <c r="W427" i="18"/>
  <c r="W428" i="18"/>
  <c r="W429" i="18"/>
  <c r="W430" i="18"/>
  <c r="W431" i="18"/>
  <c r="W432" i="18"/>
  <c r="W433" i="18"/>
  <c r="W434" i="18"/>
  <c r="W435" i="18"/>
  <c r="W436" i="18"/>
  <c r="W437" i="18"/>
  <c r="W438" i="18"/>
  <c r="W439" i="18"/>
  <c r="W440" i="18"/>
  <c r="W441" i="18"/>
  <c r="W442" i="18"/>
  <c r="W443" i="18"/>
  <c r="W444" i="18"/>
  <c r="W445" i="18"/>
  <c r="W446" i="18"/>
  <c r="W447" i="18"/>
  <c r="W448" i="18"/>
  <c r="W449" i="18"/>
  <c r="W450" i="18"/>
  <c r="W451" i="18"/>
  <c r="W452" i="18"/>
  <c r="W453" i="18"/>
  <c r="W454" i="18"/>
  <c r="W455" i="18"/>
  <c r="W456" i="18"/>
  <c r="W457" i="18"/>
  <c r="W458" i="18"/>
  <c r="W459" i="18"/>
  <c r="W460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5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198" i="18"/>
  <c r="X199" i="18"/>
  <c r="X200" i="18"/>
  <c r="X201" i="18"/>
  <c r="X202" i="18"/>
  <c r="X203" i="18"/>
  <c r="X204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X286" i="18"/>
  <c r="X287" i="18"/>
  <c r="X288" i="18"/>
  <c r="X289" i="18"/>
  <c r="X290" i="18"/>
  <c r="X291" i="18"/>
  <c r="X292" i="18"/>
  <c r="X293" i="18"/>
  <c r="X294" i="18"/>
  <c r="X295" i="18"/>
  <c r="X296" i="18"/>
  <c r="X297" i="18"/>
  <c r="X298" i="18"/>
  <c r="X299" i="18"/>
  <c r="X300" i="18"/>
  <c r="X301" i="18"/>
  <c r="X302" i="18"/>
  <c r="X303" i="18"/>
  <c r="X304" i="18"/>
  <c r="X305" i="18"/>
  <c r="X306" i="18"/>
  <c r="X307" i="18"/>
  <c r="X308" i="18"/>
  <c r="X309" i="18"/>
  <c r="X310" i="18"/>
  <c r="X311" i="18"/>
  <c r="X312" i="18"/>
  <c r="X313" i="18"/>
  <c r="X314" i="18"/>
  <c r="X315" i="18"/>
  <c r="X316" i="18"/>
  <c r="X317" i="18"/>
  <c r="X318" i="18"/>
  <c r="X319" i="18"/>
  <c r="X320" i="18"/>
  <c r="X321" i="18"/>
  <c r="X322" i="18"/>
  <c r="X323" i="18"/>
  <c r="X324" i="18"/>
  <c r="X325" i="18"/>
  <c r="X326" i="18"/>
  <c r="X327" i="18"/>
  <c r="X328" i="18"/>
  <c r="X329" i="18"/>
  <c r="X330" i="18"/>
  <c r="X331" i="18"/>
  <c r="X332" i="18"/>
  <c r="X333" i="18"/>
  <c r="X334" i="18"/>
  <c r="X335" i="18"/>
  <c r="X336" i="18"/>
  <c r="X337" i="18"/>
  <c r="X338" i="18"/>
  <c r="X339" i="18"/>
  <c r="X340" i="18"/>
  <c r="X341" i="18"/>
  <c r="X342" i="18"/>
  <c r="X343" i="18"/>
  <c r="X344" i="18"/>
  <c r="X345" i="18"/>
  <c r="X346" i="18"/>
  <c r="X347" i="18"/>
  <c r="X348" i="18"/>
  <c r="X349" i="18"/>
  <c r="X350" i="18"/>
  <c r="X351" i="18"/>
  <c r="X352" i="18"/>
  <c r="X353" i="18"/>
  <c r="X354" i="18"/>
  <c r="X355" i="18"/>
  <c r="X356" i="18"/>
  <c r="X357" i="18"/>
  <c r="X358" i="18"/>
  <c r="X359" i="18"/>
  <c r="X360" i="18"/>
  <c r="X361" i="18"/>
  <c r="X362" i="18"/>
  <c r="X363" i="18"/>
  <c r="X364" i="18"/>
  <c r="X365" i="18"/>
  <c r="X366" i="18"/>
  <c r="X367" i="18"/>
  <c r="X368" i="18"/>
  <c r="X369" i="18"/>
  <c r="X370" i="18"/>
  <c r="X371" i="18"/>
  <c r="X372" i="18"/>
  <c r="X373" i="18"/>
  <c r="X374" i="18"/>
  <c r="X375" i="18"/>
  <c r="X376" i="18"/>
  <c r="X377" i="18"/>
  <c r="X378" i="18"/>
  <c r="X379" i="18"/>
  <c r="X380" i="18"/>
  <c r="X381" i="18"/>
  <c r="X382" i="18"/>
  <c r="X383" i="18"/>
  <c r="X384" i="18"/>
  <c r="X385" i="18"/>
  <c r="X386" i="18"/>
  <c r="X387" i="18"/>
  <c r="X388" i="18"/>
  <c r="X389" i="18"/>
  <c r="X390" i="18"/>
  <c r="X391" i="18"/>
  <c r="X392" i="18"/>
  <c r="X393" i="18"/>
  <c r="X394" i="18"/>
  <c r="X395" i="18"/>
  <c r="X396" i="18"/>
  <c r="X397" i="18"/>
  <c r="X398" i="18"/>
  <c r="X399" i="18"/>
  <c r="X400" i="18"/>
  <c r="X401" i="18"/>
  <c r="X402" i="18"/>
  <c r="X403" i="18"/>
  <c r="X404" i="18"/>
  <c r="X405" i="18"/>
  <c r="X406" i="18"/>
  <c r="X407" i="18"/>
  <c r="X408" i="18"/>
  <c r="X409" i="18"/>
  <c r="X410" i="18"/>
  <c r="X411" i="18"/>
  <c r="X412" i="18"/>
  <c r="X413" i="18"/>
  <c r="X414" i="18"/>
  <c r="X415" i="18"/>
  <c r="X416" i="18"/>
  <c r="X417" i="18"/>
  <c r="X418" i="18"/>
  <c r="X419" i="18"/>
  <c r="X420" i="18"/>
  <c r="X421" i="18"/>
  <c r="X422" i="18"/>
  <c r="X423" i="18"/>
  <c r="X424" i="18"/>
  <c r="X425" i="18"/>
  <c r="X426" i="18"/>
  <c r="X427" i="18"/>
  <c r="X428" i="18"/>
  <c r="X429" i="18"/>
  <c r="X430" i="18"/>
  <c r="X431" i="18"/>
  <c r="X432" i="18"/>
  <c r="X433" i="18"/>
  <c r="X434" i="18"/>
  <c r="X435" i="18"/>
  <c r="X436" i="18"/>
  <c r="X437" i="18"/>
  <c r="X438" i="18"/>
  <c r="X439" i="18"/>
  <c r="X440" i="18"/>
  <c r="X441" i="18"/>
  <c r="X442" i="18"/>
  <c r="X443" i="18"/>
  <c r="X444" i="18"/>
  <c r="X445" i="18"/>
  <c r="X446" i="18"/>
  <c r="X447" i="18"/>
  <c r="X448" i="18"/>
  <c r="X449" i="18"/>
  <c r="X450" i="18"/>
  <c r="X451" i="18"/>
  <c r="X452" i="18"/>
  <c r="X453" i="18"/>
  <c r="X454" i="18"/>
  <c r="X455" i="18"/>
  <c r="X456" i="18"/>
  <c r="X457" i="18"/>
  <c r="X458" i="18"/>
  <c r="X459" i="18"/>
  <c r="X460" i="18"/>
  <c r="L463" i="18"/>
  <c r="N12" i="17" s="1"/>
  <c r="P12" i="17" s="1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T186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260" i="18"/>
  <c r="T261" i="18"/>
  <c r="T262" i="18"/>
  <c r="T263" i="18"/>
  <c r="T264" i="18"/>
  <c r="T265" i="18"/>
  <c r="T266" i="18"/>
  <c r="T267" i="18"/>
  <c r="T268" i="18"/>
  <c r="T269" i="18"/>
  <c r="T270" i="18"/>
  <c r="T271" i="18"/>
  <c r="T272" i="18"/>
  <c r="T273" i="18"/>
  <c r="T274" i="18"/>
  <c r="T275" i="18"/>
  <c r="T276" i="18"/>
  <c r="T277" i="18"/>
  <c r="T278" i="18"/>
  <c r="T279" i="18"/>
  <c r="T280" i="18"/>
  <c r="T281" i="18"/>
  <c r="T282" i="18"/>
  <c r="T283" i="18"/>
  <c r="T284" i="18"/>
  <c r="T285" i="18"/>
  <c r="T286" i="18"/>
  <c r="T287" i="18"/>
  <c r="T288" i="18"/>
  <c r="T289" i="18"/>
  <c r="T290" i="18"/>
  <c r="T291" i="18"/>
  <c r="T292" i="18"/>
  <c r="T293" i="18"/>
  <c r="T294" i="18"/>
  <c r="T295" i="18"/>
  <c r="T296" i="18"/>
  <c r="T297" i="18"/>
  <c r="T298" i="18"/>
  <c r="T299" i="18"/>
  <c r="T300" i="18"/>
  <c r="T301" i="18"/>
  <c r="T302" i="18"/>
  <c r="T303" i="18"/>
  <c r="T304" i="18"/>
  <c r="T305" i="18"/>
  <c r="T306" i="18"/>
  <c r="T307" i="18"/>
  <c r="T308" i="18"/>
  <c r="T309" i="18"/>
  <c r="T310" i="18"/>
  <c r="T311" i="18"/>
  <c r="T312" i="18"/>
  <c r="T313" i="18"/>
  <c r="T314" i="18"/>
  <c r="T315" i="18"/>
  <c r="T316" i="18"/>
  <c r="T317" i="18"/>
  <c r="T318" i="18"/>
  <c r="T319" i="18"/>
  <c r="T320" i="18"/>
  <c r="T321" i="18"/>
  <c r="T322" i="18"/>
  <c r="T323" i="18"/>
  <c r="T324" i="18"/>
  <c r="T325" i="18"/>
  <c r="T326" i="18"/>
  <c r="T327" i="18"/>
  <c r="T328" i="18"/>
  <c r="T329" i="18"/>
  <c r="T330" i="18"/>
  <c r="T331" i="18"/>
  <c r="T332" i="18"/>
  <c r="T333" i="18"/>
  <c r="T334" i="18"/>
  <c r="T335" i="18"/>
  <c r="T336" i="18"/>
  <c r="T337" i="18"/>
  <c r="T338" i="18"/>
  <c r="T339" i="18"/>
  <c r="T340" i="18"/>
  <c r="T341" i="18"/>
  <c r="T342" i="18"/>
  <c r="T343" i="18"/>
  <c r="T344" i="18"/>
  <c r="T345" i="18"/>
  <c r="T346" i="18"/>
  <c r="T347" i="18"/>
  <c r="T348" i="18"/>
  <c r="T349" i="18"/>
  <c r="T350" i="18"/>
  <c r="T351" i="18"/>
  <c r="T352" i="18"/>
  <c r="T353" i="18"/>
  <c r="T354" i="18"/>
  <c r="T355" i="18"/>
  <c r="T356" i="18"/>
  <c r="T357" i="18"/>
  <c r="T358" i="18"/>
  <c r="T359" i="18"/>
  <c r="T360" i="18"/>
  <c r="T361" i="18"/>
  <c r="T362" i="18"/>
  <c r="T363" i="18"/>
  <c r="T364" i="18"/>
  <c r="T365" i="18"/>
  <c r="T366" i="18"/>
  <c r="T367" i="18"/>
  <c r="T368" i="18"/>
  <c r="L467" i="18"/>
  <c r="J467" i="18"/>
  <c r="H467" i="18"/>
  <c r="G467" i="18"/>
  <c r="N10" i="17" s="1"/>
  <c r="P10" i="17" s="1"/>
  <c r="F467" i="18"/>
  <c r="L466" i="18"/>
  <c r="J466" i="18"/>
  <c r="N38" i="17" s="1"/>
  <c r="P38" i="17" s="1"/>
  <c r="H466" i="18"/>
  <c r="G466" i="18"/>
  <c r="N35" i="17" s="1"/>
  <c r="P35" i="17" s="1"/>
  <c r="F466" i="18"/>
  <c r="E467" i="18"/>
  <c r="L462" i="18"/>
  <c r="N37" i="17" s="1"/>
  <c r="P37" i="17" s="1"/>
  <c r="N7" i="17"/>
  <c r="N6" i="17"/>
  <c r="N5" i="17"/>
  <c r="B10" i="2"/>
  <c r="N47" i="17" s="1"/>
  <c r="P47" i="17" s="1"/>
  <c r="B11" i="2"/>
  <c r="N48" i="17" s="1"/>
  <c r="P48" i="17" s="1"/>
  <c r="B12" i="2"/>
  <c r="N49" i="17" s="1"/>
  <c r="P49" i="17" s="1"/>
  <c r="B13" i="2"/>
  <c r="N50" i="17" s="1"/>
  <c r="P50" i="17" s="1"/>
  <c r="B14" i="2"/>
  <c r="N51" i="17" s="1"/>
  <c r="P51" i="17" s="1"/>
  <c r="B15" i="2"/>
  <c r="N52" i="17" s="1"/>
  <c r="P52" i="17" s="1"/>
  <c r="B16" i="2"/>
  <c r="N53" i="17" s="1"/>
  <c r="P53" i="17" s="1"/>
  <c r="B17" i="2"/>
  <c r="N54" i="17" s="1"/>
  <c r="P54" i="17" s="1"/>
  <c r="B18" i="2"/>
  <c r="N55" i="17" s="1"/>
  <c r="P55" i="17" s="1"/>
  <c r="B19" i="2"/>
  <c r="N56" i="17" s="1"/>
  <c r="P56" i="17" s="1"/>
  <c r="B20" i="2"/>
  <c r="N57" i="17" s="1"/>
  <c r="P57" i="17" s="1"/>
  <c r="B21" i="2"/>
  <c r="N58" i="17" s="1"/>
  <c r="P58" i="17" s="1"/>
  <c r="B22" i="2"/>
  <c r="N59" i="17" s="1"/>
  <c r="P59" i="17" s="1"/>
  <c r="B23" i="2"/>
  <c r="N60" i="17" s="1"/>
  <c r="P60" i="17" s="1"/>
  <c r="B24" i="2"/>
  <c r="N61" i="17" s="1"/>
  <c r="P61" i="17" s="1"/>
  <c r="B25" i="2"/>
  <c r="N62" i="17" s="1"/>
  <c r="P62" i="17" s="1"/>
  <c r="B26" i="2"/>
  <c r="N63" i="17" s="1"/>
  <c r="P63" i="17" s="1"/>
  <c r="B27" i="2"/>
  <c r="N64" i="17" s="1"/>
  <c r="P64" i="17" s="1"/>
  <c r="B28" i="2"/>
  <c r="N65" i="17" s="1"/>
  <c r="P65" i="17" s="1"/>
  <c r="B29" i="2"/>
  <c r="N66" i="17" s="1"/>
  <c r="P66" i="17" s="1"/>
  <c r="B30" i="2"/>
  <c r="N67" i="17" s="1"/>
  <c r="P67" i="17" s="1"/>
  <c r="B31" i="2"/>
  <c r="N68" i="17" s="1"/>
  <c r="P68" i="17" s="1"/>
  <c r="B32" i="2"/>
  <c r="N69" i="17" s="1"/>
  <c r="P69" i="17" s="1"/>
  <c r="B33" i="2"/>
  <c r="N70" i="17" s="1"/>
  <c r="P70" i="17" s="1"/>
  <c r="B34" i="2"/>
  <c r="N71" i="17" s="1"/>
  <c r="P71" i="17" s="1"/>
  <c r="B35" i="2"/>
  <c r="N72" i="17" s="1"/>
  <c r="P72" i="17" s="1"/>
  <c r="B36" i="2"/>
  <c r="N73" i="17" s="1"/>
  <c r="P73" i="17" s="1"/>
  <c r="B37" i="2"/>
  <c r="N74" i="17" s="1"/>
  <c r="P74" i="17" s="1"/>
  <c r="B39" i="2"/>
  <c r="N76" i="17" s="1"/>
  <c r="P76" i="17" s="1"/>
  <c r="B2" i="2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369" i="18"/>
  <c r="T370" i="18"/>
  <c r="T371" i="18"/>
  <c r="T372" i="18"/>
  <c r="T373" i="18"/>
  <c r="T374" i="18"/>
  <c r="T375" i="18"/>
  <c r="T376" i="18"/>
  <c r="T377" i="18"/>
  <c r="T378" i="18"/>
  <c r="T379" i="18"/>
  <c r="T380" i="18"/>
  <c r="T381" i="18"/>
  <c r="T382" i="18"/>
  <c r="T383" i="18"/>
  <c r="T384" i="18"/>
  <c r="T385" i="18"/>
  <c r="T386" i="18"/>
  <c r="T387" i="18"/>
  <c r="T388" i="18"/>
  <c r="T389" i="18"/>
  <c r="T390" i="18"/>
  <c r="T391" i="18"/>
  <c r="T392" i="18"/>
  <c r="T393" i="18"/>
  <c r="T394" i="18"/>
  <c r="T395" i="18"/>
  <c r="T396" i="18"/>
  <c r="T397" i="18"/>
  <c r="T398" i="18"/>
  <c r="T399" i="18"/>
  <c r="T400" i="18"/>
  <c r="T401" i="18"/>
  <c r="T402" i="18"/>
  <c r="T403" i="18"/>
  <c r="T404" i="18"/>
  <c r="T405" i="18"/>
  <c r="T406" i="18"/>
  <c r="T407" i="18"/>
  <c r="T408" i="18"/>
  <c r="T409" i="18"/>
  <c r="T410" i="18"/>
  <c r="T411" i="18"/>
  <c r="T412" i="18"/>
  <c r="T413" i="18"/>
  <c r="T414" i="18"/>
  <c r="T415" i="18"/>
  <c r="T416" i="18"/>
  <c r="T417" i="18"/>
  <c r="T418" i="18"/>
  <c r="T419" i="18"/>
  <c r="T420" i="18"/>
  <c r="T421" i="18"/>
  <c r="T422" i="18"/>
  <c r="T423" i="18"/>
  <c r="T424" i="18"/>
  <c r="T425" i="18"/>
  <c r="T426" i="18"/>
  <c r="T427" i="18"/>
  <c r="T428" i="18"/>
  <c r="T429" i="18"/>
  <c r="T430" i="18"/>
  <c r="T431" i="18"/>
  <c r="T432" i="18"/>
  <c r="T433" i="18"/>
  <c r="T434" i="18"/>
  <c r="T435" i="18"/>
  <c r="T436" i="18"/>
  <c r="T437" i="18"/>
  <c r="T438" i="18"/>
  <c r="T439" i="18"/>
  <c r="T440" i="18"/>
  <c r="T441" i="18"/>
  <c r="T442" i="18"/>
  <c r="T443" i="18"/>
  <c r="T444" i="18"/>
  <c r="T445" i="18"/>
  <c r="T446" i="18"/>
  <c r="T447" i="18"/>
  <c r="T448" i="18"/>
  <c r="T449" i="18"/>
  <c r="T450" i="18"/>
  <c r="T451" i="18"/>
  <c r="T452" i="18"/>
  <c r="T453" i="18"/>
  <c r="T454" i="18"/>
  <c r="T455" i="18"/>
  <c r="T456" i="18"/>
  <c r="T457" i="18"/>
  <c r="T458" i="18"/>
  <c r="T459" i="18"/>
  <c r="T460" i="18"/>
  <c r="Y415" i="17"/>
  <c r="E466" i="18"/>
  <c r="BM1" i="2"/>
  <c r="BM11" i="2"/>
  <c r="BM12" i="2"/>
  <c r="BU19" i="2" s="1"/>
  <c r="BM13" i="2"/>
  <c r="BM14" i="2"/>
  <c r="BM15" i="2"/>
  <c r="BM16" i="2"/>
  <c r="BU18" i="2" s="1"/>
  <c r="BM17" i="2"/>
  <c r="BM18" i="2"/>
  <c r="BM19" i="2"/>
  <c r="BM20" i="2"/>
  <c r="BU11" i="2" s="1"/>
  <c r="BM21" i="2"/>
  <c r="BM22" i="2"/>
  <c r="BM23" i="2"/>
  <c r="BM24" i="2"/>
  <c r="BU17" i="2" s="1"/>
  <c r="BM25" i="2"/>
  <c r="BM26" i="2"/>
  <c r="BM27" i="2"/>
  <c r="BU34" i="2" s="1"/>
  <c r="BM28" i="2"/>
  <c r="BU35" i="2" s="1"/>
  <c r="BM29" i="2"/>
  <c r="BU36" i="2" s="1"/>
  <c r="BM30" i="2"/>
  <c r="BU16" i="2" s="1"/>
  <c r="BM31" i="2"/>
  <c r="BM32" i="2"/>
  <c r="BU12" i="2" s="1"/>
  <c r="BM33" i="2"/>
  <c r="BM34" i="2"/>
  <c r="BM35" i="2"/>
  <c r="BU27" i="2" s="1"/>
  <c r="BM36" i="2"/>
  <c r="BU28" i="2" s="1"/>
  <c r="BM37" i="2"/>
  <c r="BM39" i="2"/>
  <c r="BU30" i="2" s="1"/>
  <c r="J38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11" i="1"/>
  <c r="J9" i="1" l="1"/>
  <c r="K9" i="1"/>
  <c r="P14" i="17"/>
  <c r="N13" i="17"/>
  <c r="P13" i="17" s="1"/>
  <c r="BU24" i="2"/>
  <c r="BU37" i="2"/>
  <c r="BU26" i="2"/>
  <c r="BU22" i="2"/>
  <c r="BU21" i="2"/>
  <c r="BU25" i="2"/>
  <c r="BU14" i="2"/>
  <c r="BU38" i="2"/>
  <c r="BU39" i="2"/>
  <c r="BU23" i="2"/>
  <c r="BU15" i="2"/>
  <c r="BU20" i="2"/>
  <c r="BU29" i="2"/>
  <c r="BU33" i="2"/>
  <c r="BU13" i="2"/>
  <c r="BU32" i="2"/>
  <c r="BU31" i="2"/>
  <c r="U464" i="18"/>
  <c r="U468" i="18"/>
  <c r="U477" i="18" s="1"/>
  <c r="U476" i="18" s="1"/>
  <c r="N98" i="17" s="1"/>
  <c r="X468" i="18"/>
  <c r="X477" i="18" s="1"/>
  <c r="X476" i="18" s="1"/>
  <c r="X464" i="18"/>
  <c r="T464" i="18"/>
  <c r="T468" i="18"/>
  <c r="T477" i="18" s="1"/>
  <c r="T476" i="18" s="1"/>
  <c r="N96" i="17" s="1"/>
  <c r="W464" i="18"/>
  <c r="W468" i="18"/>
  <c r="W477" i="18" s="1"/>
  <c r="W476" i="18" s="1"/>
  <c r="CN35" i="2"/>
  <c r="CP35" i="2" s="1"/>
  <c r="BI35" i="2"/>
  <c r="CN27" i="2"/>
  <c r="CP27" i="2" s="1"/>
  <c r="BI27" i="2"/>
  <c r="CN19" i="2"/>
  <c r="CP19" i="2" s="1"/>
  <c r="BI19" i="2"/>
  <c r="CN15" i="2"/>
  <c r="CP15" i="2" s="1"/>
  <c r="BI15" i="2"/>
  <c r="CN39" i="2"/>
  <c r="CP39" i="2" s="1"/>
  <c r="BI39" i="2"/>
  <c r="CN34" i="2"/>
  <c r="CP34" i="2" s="1"/>
  <c r="BI34" i="2"/>
  <c r="CN30" i="2"/>
  <c r="CP30" i="2" s="1"/>
  <c r="BI30" i="2"/>
  <c r="CN26" i="2"/>
  <c r="CP26" i="2" s="1"/>
  <c r="BI26" i="2"/>
  <c r="CN22" i="2"/>
  <c r="CP22" i="2" s="1"/>
  <c r="BI22" i="2"/>
  <c r="CN18" i="2"/>
  <c r="CP18" i="2" s="1"/>
  <c r="BI18" i="2"/>
  <c r="CN14" i="2"/>
  <c r="CP14" i="2" s="1"/>
  <c r="BI14" i="2"/>
  <c r="BI10" i="2"/>
  <c r="BV10" i="2" s="1"/>
  <c r="BI42" i="2"/>
  <c r="BI40" i="2"/>
  <c r="BI41" i="2"/>
  <c r="CN31" i="2"/>
  <c r="CP31" i="2" s="1"/>
  <c r="BI31" i="2"/>
  <c r="CN23" i="2"/>
  <c r="CP23" i="2" s="1"/>
  <c r="BI23" i="2"/>
  <c r="CN11" i="2"/>
  <c r="CP11" i="2" s="1"/>
  <c r="BI11" i="2"/>
  <c r="CN37" i="2"/>
  <c r="CP37" i="2" s="1"/>
  <c r="BI37" i="2"/>
  <c r="CN33" i="2"/>
  <c r="CP33" i="2" s="1"/>
  <c r="BI33" i="2"/>
  <c r="CN29" i="2"/>
  <c r="CP29" i="2" s="1"/>
  <c r="BI29" i="2"/>
  <c r="CN25" i="2"/>
  <c r="CP25" i="2" s="1"/>
  <c r="BI25" i="2"/>
  <c r="CN21" i="2"/>
  <c r="CP21" i="2" s="1"/>
  <c r="BI21" i="2"/>
  <c r="CN17" i="2"/>
  <c r="CP17" i="2" s="1"/>
  <c r="BI17" i="2"/>
  <c r="CN13" i="2"/>
  <c r="CP13" i="2" s="1"/>
  <c r="BI13" i="2"/>
  <c r="BV31" i="2" s="1"/>
  <c r="BI38" i="2"/>
  <c r="CN36" i="2"/>
  <c r="CP36" i="2" s="1"/>
  <c r="BI36" i="2"/>
  <c r="CN32" i="2"/>
  <c r="CP32" i="2" s="1"/>
  <c r="BI32" i="2"/>
  <c r="CN28" i="2"/>
  <c r="CP28" i="2" s="1"/>
  <c r="BI28" i="2"/>
  <c r="CN24" i="2"/>
  <c r="CP24" i="2" s="1"/>
  <c r="BI24" i="2"/>
  <c r="CN20" i="2"/>
  <c r="CP20" i="2" s="1"/>
  <c r="BI20" i="2"/>
  <c r="BV11" i="2" s="1"/>
  <c r="CN16" i="2"/>
  <c r="CP16" i="2" s="1"/>
  <c r="BI16" i="2"/>
  <c r="CN12" i="2"/>
  <c r="CP12" i="2" s="1"/>
  <c r="BI12" i="2"/>
  <c r="BN42" i="2"/>
  <c r="BN10" i="2"/>
  <c r="BT10" i="2" s="1"/>
  <c r="B46" i="2"/>
  <c r="BN41" i="2"/>
  <c r="BN40" i="2"/>
  <c r="W467" i="18"/>
  <c r="W473" i="18" s="1"/>
  <c r="W472" i="18" s="1"/>
  <c r="CN10" i="2"/>
  <c r="CP10" i="2" s="1"/>
  <c r="N2" i="17"/>
  <c r="P2" i="17" s="1"/>
  <c r="BN38" i="2"/>
  <c r="N3" i="17"/>
  <c r="P3" i="17" s="1"/>
  <c r="BN31" i="2"/>
  <c r="BN34" i="2"/>
  <c r="BN18" i="2"/>
  <c r="BN15" i="2"/>
  <c r="BN25" i="2"/>
  <c r="BN30" i="2"/>
  <c r="BN14" i="2"/>
  <c r="BN21" i="2"/>
  <c r="BN13" i="2"/>
  <c r="BN27" i="2"/>
  <c r="BN11" i="2"/>
  <c r="BN26" i="2"/>
  <c r="BN33" i="2"/>
  <c r="BN17" i="2"/>
  <c r="BN28" i="2"/>
  <c r="BN23" i="2"/>
  <c r="BN39" i="2"/>
  <c r="BN22" i="2"/>
  <c r="BN29" i="2"/>
  <c r="BN37" i="2"/>
  <c r="BN35" i="2"/>
  <c r="BN19" i="2"/>
  <c r="BN16" i="2"/>
  <c r="BN24" i="2"/>
  <c r="BN36" i="2"/>
  <c r="BT28" i="2" s="1"/>
  <c r="BN20" i="2"/>
  <c r="BT11" i="2" s="1"/>
  <c r="BN32" i="2"/>
  <c r="BN12" i="2"/>
  <c r="U463" i="18"/>
  <c r="X463" i="18"/>
  <c r="U467" i="18"/>
  <c r="X467" i="18"/>
  <c r="W463" i="18"/>
  <c r="T467" i="18"/>
  <c r="T473" i="18" s="1"/>
  <c r="T472" i="18" s="1"/>
  <c r="N91" i="17" s="1"/>
  <c r="T463" i="18"/>
  <c r="W462" i="18"/>
  <c r="U462" i="18"/>
  <c r="U466" i="18"/>
  <c r="W466" i="18"/>
  <c r="X466" i="18"/>
  <c r="T466" i="18"/>
  <c r="N101" i="17" s="1"/>
  <c r="T462" i="18"/>
  <c r="X462" i="18"/>
  <c r="BT27" i="2" l="1"/>
  <c r="BT14" i="2"/>
  <c r="N90" i="17"/>
  <c r="P90" i="17" s="1"/>
  <c r="P91" i="17"/>
  <c r="N100" i="17"/>
  <c r="P100" i="17" s="1"/>
  <c r="P101" i="17"/>
  <c r="N95" i="17"/>
  <c r="P95" i="17" s="1"/>
  <c r="P96" i="17"/>
  <c r="N97" i="17"/>
  <c r="P97" i="17" s="1"/>
  <c r="P98" i="17"/>
  <c r="BV37" i="2"/>
  <c r="U481" i="18"/>
  <c r="U480" i="18" s="1"/>
  <c r="N103" i="17"/>
  <c r="BT26" i="2"/>
  <c r="BV32" i="2"/>
  <c r="BV33" i="2"/>
  <c r="BV14" i="2"/>
  <c r="BV42" i="2"/>
  <c r="BV15" i="2"/>
  <c r="BV22" i="2"/>
  <c r="BV20" i="2"/>
  <c r="BT37" i="2"/>
  <c r="BV26" i="2"/>
  <c r="BV23" i="2"/>
  <c r="BV25" i="2"/>
  <c r="BT19" i="2"/>
  <c r="BT23" i="2"/>
  <c r="BT25" i="2"/>
  <c r="BV18" i="2"/>
  <c r="BV41" i="2"/>
  <c r="BV30" i="2"/>
  <c r="BT18" i="2"/>
  <c r="BT35" i="2"/>
  <c r="BT20" i="2"/>
  <c r="BT15" i="2"/>
  <c r="BT39" i="2"/>
  <c r="BT42" i="2"/>
  <c r="BV17" i="2"/>
  <c r="BV12" i="2"/>
  <c r="BV39" i="2"/>
  <c r="BT30" i="2"/>
  <c r="BV38" i="2"/>
  <c r="BV34" i="2"/>
  <c r="BT12" i="2"/>
  <c r="BV13" i="2"/>
  <c r="BV29" i="2"/>
  <c r="BV24" i="2"/>
  <c r="BV16" i="2"/>
  <c r="BV21" i="2"/>
  <c r="BV27" i="2"/>
  <c r="BV36" i="2"/>
  <c r="BT24" i="2"/>
  <c r="BT32" i="2"/>
  <c r="BV19" i="2"/>
  <c r="BV35" i="2"/>
  <c r="BV28" i="2"/>
  <c r="BV40" i="2"/>
  <c r="BT31" i="2"/>
  <c r="BT17" i="2"/>
  <c r="BT29" i="2"/>
  <c r="BT22" i="2"/>
  <c r="BT13" i="2"/>
  <c r="BT33" i="2"/>
  <c r="BT40" i="2"/>
  <c r="BT36" i="2"/>
  <c r="BT21" i="2"/>
  <c r="BT34" i="2"/>
  <c r="BT16" i="2"/>
  <c r="BT38" i="2"/>
  <c r="BT41" i="2"/>
  <c r="U473" i="18"/>
  <c r="U472" i="18" s="1"/>
  <c r="N93" i="17" s="1"/>
  <c r="X473" i="18"/>
  <c r="X472" i="18" s="1"/>
  <c r="W481" i="18"/>
  <c r="W480" i="18" s="1"/>
  <c r="X481" i="18"/>
  <c r="X480" i="18" s="1"/>
  <c r="BN1" i="2"/>
  <c r="N4" i="17"/>
  <c r="P4" i="17" s="1"/>
  <c r="T481" i="18"/>
  <c r="T480" i="18" s="1"/>
  <c r="N102" i="17" l="1"/>
  <c r="P102" i="17" s="1"/>
  <c r="P103" i="17"/>
  <c r="N92" i="17"/>
  <c r="P92" i="17" s="1"/>
  <c r="P93" i="17"/>
</calcChain>
</file>

<file path=xl/sharedStrings.xml><?xml version="1.0" encoding="utf-8"?>
<sst xmlns="http://schemas.openxmlformats.org/spreadsheetml/2006/main" count="1028" uniqueCount="194">
  <si>
    <t>Week nr:</t>
  </si>
  <si>
    <t>Datum:</t>
  </si>
  <si>
    <t>Begintijd:</t>
  </si>
  <si>
    <t>Eindtijd:</t>
  </si>
  <si>
    <t>Temperatuur ºC:</t>
  </si>
  <si>
    <t>Windkracht(m/s):</t>
  </si>
  <si>
    <t>Bewolking %:</t>
  </si>
  <si>
    <t>Waarnemer(s):</t>
  </si>
  <si>
    <t>Soort</t>
  </si>
  <si>
    <t>Aantal in sectie:</t>
  </si>
  <si>
    <t>Vliegend</t>
  </si>
  <si>
    <t>Drinkend</t>
  </si>
  <si>
    <t>Rustend</t>
  </si>
  <si>
    <t>Op welke planten?</t>
  </si>
  <si>
    <t>Bijzonderheden (ei/rups, m/v)</t>
  </si>
  <si>
    <t>siertuin</t>
  </si>
  <si>
    <t>poel/hei</t>
  </si>
  <si>
    <t>struweel</t>
  </si>
  <si>
    <t>Citroenvlinder</t>
  </si>
  <si>
    <t>Oranjetipje</t>
  </si>
  <si>
    <t>Bont zandoogje</t>
  </si>
  <si>
    <t>Oranje zandoogje</t>
  </si>
  <si>
    <t>Bruin zandoogje</t>
  </si>
  <si>
    <t>Atalanta</t>
  </si>
  <si>
    <t>Dagpauwoog</t>
  </si>
  <si>
    <t>Distelvlinder</t>
  </si>
  <si>
    <t>Gehakkelde aurelia</t>
  </si>
  <si>
    <t>Landkaartje</t>
  </si>
  <si>
    <t>Klein koolwitje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</si>
  <si>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</si>
  <si>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</si>
  <si>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</si>
  <si>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</si>
  <si>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</si>
  <si>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</si>
  <si>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</si>
  <si>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</si>
  <si>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</si>
  <si>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</si>
  <si>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</si>
  <si>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</si>
  <si>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</si>
  <si>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Gamma-uil</t>
  </si>
  <si>
    <t>Sint-jacobsvlinder</t>
  </si>
  <si>
    <t>Kolibrievlinder</t>
  </si>
  <si>
    <t>Totaal</t>
  </si>
  <si>
    <t>Fanny</t>
  </si>
  <si>
    <t>St. Jansvlinder</t>
  </si>
  <si>
    <t>Vlinderstichting</t>
  </si>
  <si>
    <t xml:space="preserve">Vlindertuin Waalre </t>
  </si>
  <si>
    <t>Genormeerd (max = 100)</t>
  </si>
  <si>
    <t>Route 1429</t>
  </si>
  <si>
    <t>norm</t>
  </si>
  <si>
    <t>naar</t>
  </si>
  <si>
    <t>tellingen</t>
  </si>
  <si>
    <t>Phegeavlinder</t>
  </si>
  <si>
    <t>soorten</t>
  </si>
  <si>
    <t>Jaar</t>
  </si>
  <si>
    <t>aantal tellingen</t>
  </si>
  <si>
    <t>aantal vlinders</t>
  </si>
  <si>
    <t>aantal soorten</t>
  </si>
  <si>
    <t>top3</t>
  </si>
  <si>
    <t>datum</t>
  </si>
  <si>
    <t>gem</t>
  </si>
  <si>
    <t>max</t>
  </si>
  <si>
    <t>min</t>
  </si>
  <si>
    <t>min (10cm)</t>
  </si>
  <si>
    <t>richting</t>
  </si>
  <si>
    <t>neerslag</t>
  </si>
  <si>
    <t>(mm)</t>
  </si>
  <si>
    <t>wind (gem)</t>
  </si>
  <si>
    <t>ma</t>
  </si>
  <si>
    <t>di</t>
  </si>
  <si>
    <t>wo</t>
  </si>
  <si>
    <t>do</t>
  </si>
  <si>
    <t>vr</t>
  </si>
  <si>
    <t>za</t>
  </si>
  <si>
    <t>zo</t>
  </si>
  <si>
    <t>MIn</t>
  </si>
  <si>
    <t>temp</t>
  </si>
  <si>
    <t>vorst</t>
  </si>
  <si>
    <t>tijdvak</t>
  </si>
  <si>
    <t>Het weer in Eindhoven volgens het KNMI</t>
  </si>
  <si>
    <t>totaal</t>
  </si>
  <si>
    <t>windrichting</t>
  </si>
  <si>
    <r>
      <t>temperatuur (</t>
    </r>
    <r>
      <rPr>
        <b/>
        <sz val="12"/>
        <rFont val="Calibri"/>
        <family val="2"/>
      </rPr>
      <t>°C)</t>
    </r>
  </si>
  <si>
    <t>tijdens de telperiode</t>
  </si>
  <si>
    <t>overheersende windrichting</t>
  </si>
  <si>
    <t>gedurende hele jaar</t>
  </si>
  <si>
    <t>citroenvlinder</t>
  </si>
  <si>
    <t>klein koolwitje</t>
  </si>
  <si>
    <t>gamma-uil</t>
  </si>
  <si>
    <t>atalanta</t>
  </si>
  <si>
    <t>oranje zandoogje</t>
  </si>
  <si>
    <t>oranjetipje</t>
  </si>
  <si>
    <t>bont zandoogje</t>
  </si>
  <si>
    <t>bruin zandoogje</t>
  </si>
  <si>
    <t>dagpauwoog</t>
  </si>
  <si>
    <t>distelvlinder</t>
  </si>
  <si>
    <t>gehakkelde aurelia</t>
  </si>
  <si>
    <t>landkaartje</t>
  </si>
  <si>
    <t>klein geaderd witje</t>
  </si>
  <si>
    <t>groot koolwitje</t>
  </si>
  <si>
    <t>witje onbekend</t>
  </si>
  <si>
    <t>groot dikkopje</t>
  </si>
  <si>
    <t>zwartsprietdikkopje</t>
  </si>
  <si>
    <t>kleine vuurvlinder</t>
  </si>
  <si>
    <t>kleine vos</t>
  </si>
  <si>
    <t>koninginnenpage</t>
  </si>
  <si>
    <t>icarusblauwtje</t>
  </si>
  <si>
    <t>boomblauwtje</t>
  </si>
  <si>
    <t>kleine parelmoervlinder</t>
  </si>
  <si>
    <t>eikenpage</t>
  </si>
  <si>
    <t>hooibeestje</t>
  </si>
  <si>
    <t>kolibrievlinder</t>
  </si>
  <si>
    <t>sint-jansvlinder</t>
  </si>
  <si>
    <t>sint-jacobsvlinder</t>
  </si>
  <si>
    <t>phegeavlinder</t>
  </si>
  <si>
    <t>gem windrichting telperiode</t>
  </si>
  <si>
    <t>rekening houdend met windkracht</t>
  </si>
  <si>
    <t>gem windrichting hele jaar</t>
  </si>
  <si>
    <t>tel</t>
  </si>
  <si>
    <t>zon</t>
  </si>
  <si>
    <t>(uur)</t>
  </si>
  <si>
    <t>(m/s)</t>
  </si>
  <si>
    <t>windrichting+windkracht</t>
  </si>
  <si>
    <t>gemiddelde temperatuur °C</t>
  </si>
  <si>
    <t>regenval mm</t>
  </si>
  <si>
    <t>gemiddelde windsnelheid m/s</t>
  </si>
  <si>
    <t>zonuren</t>
  </si>
  <si>
    <t>genormeerd 52</t>
  </si>
  <si>
    <t>genormeerd 100%</t>
  </si>
  <si>
    <t>VLST</t>
  </si>
  <si>
    <t>geordend totaal</t>
  </si>
  <si>
    <r>
      <t xml:space="preserve">Het weer </t>
    </r>
    <r>
      <rPr>
        <sz val="12"/>
        <rFont val="Arial"/>
        <family val="2"/>
      </rPr>
      <t>(KNMI Eindhoven)</t>
    </r>
  </si>
  <si>
    <t>alleen richting</t>
  </si>
  <si>
    <t>bruine metaalvlinder</t>
  </si>
  <si>
    <t>Bruin blauwtje</t>
  </si>
  <si>
    <t>Grote parelmoervlinder</t>
  </si>
  <si>
    <t>bruin blauwtje</t>
  </si>
  <si>
    <t>grote parelmoervlinder</t>
  </si>
  <si>
    <t>Bruine metaalvlinder</t>
  </si>
  <si>
    <t>Gemiddeld</t>
  </si>
  <si>
    <t>Annet</t>
  </si>
  <si>
    <t>Wim</t>
  </si>
  <si>
    <t>Grote weerschijnvlinder</t>
  </si>
  <si>
    <t>grote weerschijnvlinder</t>
  </si>
  <si>
    <t>1 okt - 30 sept</t>
  </si>
  <si>
    <t>4-9</t>
  </si>
  <si>
    <t>10-9</t>
  </si>
  <si>
    <t>1-12</t>
  </si>
  <si>
    <t>1 jan - 31 dec</t>
  </si>
  <si>
    <t>1 apr - 30 sept</t>
  </si>
  <si>
    <t>gem windrichting okt-sept</t>
  </si>
  <si>
    <t>vlinders</t>
  </si>
  <si>
    <t xml:space="preserve">optimale </t>
  </si>
  <si>
    <t>teldag</t>
  </si>
  <si>
    <t>Magda</t>
  </si>
  <si>
    <t>Mirriam</t>
  </si>
  <si>
    <t>aantal optimale teldagen</t>
  </si>
  <si>
    <t>aantal</t>
  </si>
  <si>
    <t>soort</t>
  </si>
  <si>
    <t>% optimale dagen tijdens tellen</t>
  </si>
  <si>
    <t>temp copy</t>
  </si>
  <si>
    <t>T</t>
  </si>
  <si>
    <r>
      <t xml:space="preserve">Temperatuur 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C:</t>
    </r>
  </si>
  <si>
    <t>Bruine daguil</t>
  </si>
  <si>
    <t>Buxusmot</t>
  </si>
  <si>
    <t>Lieveling</t>
  </si>
  <si>
    <t>Sint-Jacobsvlinder</t>
  </si>
  <si>
    <t/>
  </si>
  <si>
    <t>&lt;0.2</t>
  </si>
  <si>
    <t>0.3 - 1.5</t>
  </si>
  <si>
    <t>1.6 - 3.3</t>
  </si>
  <si>
    <t>3.4 - 5.4</t>
  </si>
  <si>
    <t>5.5 - 7.9</t>
  </si>
  <si>
    <t>8.0 - 10.7</t>
  </si>
  <si>
    <t>10.8 - 13.8</t>
  </si>
  <si>
    <t>13.9 - 17.1</t>
  </si>
  <si>
    <t>17.2 - 20.7</t>
  </si>
  <si>
    <t>20.8 - 24.4</t>
  </si>
  <si>
    <t>24.5 - 28.4</t>
  </si>
  <si>
    <t>28.5 - 32.6</t>
  </si>
  <si>
    <t>&gt;32.6</t>
  </si>
  <si>
    <t>Koninginnepage</t>
  </si>
  <si>
    <t>wk</t>
  </si>
  <si>
    <t>aantal dagen in de week</t>
  </si>
  <si>
    <t>met goede telcondities</t>
  </si>
  <si>
    <t>frequentie</t>
  </si>
  <si>
    <t>dag</t>
  </si>
  <si>
    <t>Hans</t>
  </si>
  <si>
    <t>Hans/Mirriam</t>
  </si>
  <si>
    <t>Oranje zandoogje1</t>
  </si>
  <si>
    <t>% optimale teldagen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</si>
</sst>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yy;@"/>
    <numFmt numFmtId="165" formatCode="[$-413]d/mmm;@"/>
    <numFmt numFmtId="166" formatCode="0.0"/>
    <numFmt numFmtId="167" formatCode="0.0000"/>
    <numFmt numFmtId="168" formatCode="0.000"/>
  </numFmts>
  <fonts count="24" x14ac:knownFonts="1">
    <font>
      <sz val="10"/>
      <name val="Arial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1"/>
      <color rgb="FF0000CC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Calibri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rgb="FF9C6500"/>
      <name val="Calibri"/>
      <family val="2"/>
      <scheme val="minor"/>
    </font>
    <font>
      <b/>
      <vertAlign val="superscript"/>
      <sz val="12"/>
      <name val="Arial"/>
      <family val="2"/>
    </font>
    <font>
      <sz val="11"/>
      <color rgb="FF0808B8"/>
      <name val="Arial"/>
      <family val="2"/>
    </font>
    <font>
      <sz val="1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20" fillId="8" borderId="0" applyNumberFormat="0" applyBorder="0" applyAlignment="0" applyProtection="0"/>
  </cellStyleXfs>
  <cellXfs count="158">
    <xf numFmtId="0" fontId="0" fillId="0" borderId="0" xfId="0"/>
    <xf numFmtId="0" fontId="3" fillId="0" borderId="1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2" fillId="0" borderId="0" xfId="0" applyFont="1"/>
    <xf numFmtId="0" fontId="3" fillId="0" borderId="5" xfId="0" applyFont="1" applyBorder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center" vertical="top" wrapText="1"/>
    </xf>
    <xf numFmtId="0" fontId="0" fillId="0" borderId="6" xfId="0" applyBorder="1" applyAlignment="1">
      <alignment vertical="top" wrapText="1"/>
    </xf>
    <xf numFmtId="0" fontId="1" fillId="0" borderId="7" xfId="0" applyFont="1" applyBorder="1" applyAlignment="1">
      <alignment vertical="top" textRotation="180" wrapText="1"/>
    </xf>
    <xf numFmtId="0" fontId="1" fillId="0" borderId="8" xfId="0" applyFont="1" applyBorder="1" applyAlignment="1">
      <alignment vertical="top" textRotation="180" wrapText="1"/>
    </xf>
    <xf numFmtId="0" fontId="0" fillId="0" borderId="4" xfId="0" applyBorder="1" applyAlignment="1">
      <alignment vertical="top" textRotation="180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4" fillId="0" borderId="4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20" fontId="0" fillId="0" borderId="0" xfId="0" applyNumberFormat="1"/>
    <xf numFmtId="0" fontId="7" fillId="0" borderId="0" xfId="0" applyFont="1"/>
    <xf numFmtId="0" fontId="7" fillId="0" borderId="9" xfId="0" applyFont="1" applyBorder="1" applyAlignment="1">
      <alignment horizontal="right"/>
    </xf>
    <xf numFmtId="0" fontId="7" fillId="0" borderId="9" xfId="0" applyFont="1" applyBorder="1"/>
    <xf numFmtId="0" fontId="1" fillId="0" borderId="9" xfId="0" applyFont="1" applyBorder="1" applyAlignment="1">
      <alignment vertical="top" wrapText="1"/>
    </xf>
    <xf numFmtId="164" fontId="0" fillId="0" borderId="0" xfId="0" applyNumberFormat="1"/>
    <xf numFmtId="0" fontId="1" fillId="0" borderId="0" xfId="0" applyFont="1" applyFill="1" applyBorder="1" applyAlignment="1">
      <alignment vertical="top" wrapText="1"/>
    </xf>
    <xf numFmtId="0" fontId="0" fillId="0" borderId="0" xfId="0" applyAlignment="1">
      <alignment horizontal="right"/>
    </xf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0" fontId="9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20" fontId="7" fillId="0" borderId="0" xfId="0" applyNumberFormat="1" applyFont="1" applyAlignment="1">
      <alignment horizontal="right"/>
    </xf>
    <xf numFmtId="0" fontId="3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20" fontId="2" fillId="0" borderId="4" xfId="0" applyNumberFormat="1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10" fillId="0" borderId="3" xfId="0" applyFont="1" applyBorder="1" applyAlignment="1">
      <alignment vertical="center" wrapText="1"/>
    </xf>
    <xf numFmtId="0" fontId="1" fillId="0" borderId="0" xfId="0" applyFont="1"/>
    <xf numFmtId="0" fontId="5" fillId="0" borderId="0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3" fillId="0" borderId="8" xfId="0" applyFont="1" applyBorder="1" applyAlignment="1">
      <alignment horizontal="center" vertical="top" wrapText="1"/>
    </xf>
    <xf numFmtId="0" fontId="0" fillId="0" borderId="4" xfId="0" applyBorder="1" applyAlignment="1">
      <alignment vertical="top" wrapText="1"/>
    </xf>
    <xf numFmtId="0" fontId="11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3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1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66" fontId="0" fillId="2" borderId="0" xfId="0" applyNumberFormat="1" applyFill="1" applyAlignment="1">
      <alignment horizontal="center" vertical="center" wrapText="1"/>
    </xf>
    <xf numFmtId="1" fontId="0" fillId="2" borderId="0" xfId="0" applyNumberFormat="1" applyFill="1" applyAlignment="1">
      <alignment horizontal="center"/>
    </xf>
    <xf numFmtId="0" fontId="0" fillId="2" borderId="0" xfId="0" applyFill="1"/>
    <xf numFmtId="0" fontId="0" fillId="0" borderId="0" xfId="0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/>
    </xf>
    <xf numFmtId="0" fontId="0" fillId="0" borderId="0" xfId="0" applyFill="1"/>
    <xf numFmtId="166" fontId="7" fillId="2" borderId="0" xfId="0" applyNumberFormat="1" applyFont="1" applyFill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166" fontId="7" fillId="0" borderId="0" xfId="0" applyNumberFormat="1" applyFont="1"/>
    <xf numFmtId="0" fontId="5" fillId="0" borderId="9" xfId="0" applyFont="1" applyBorder="1" applyAlignment="1">
      <alignment vertical="top"/>
    </xf>
    <xf numFmtId="168" fontId="0" fillId="0" borderId="0" xfId="0" applyNumberFormat="1"/>
    <xf numFmtId="1" fontId="7" fillId="0" borderId="0" xfId="0" applyNumberFormat="1" applyFont="1"/>
    <xf numFmtId="0" fontId="12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15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12" fillId="0" borderId="0" xfId="0" applyFont="1" applyFill="1" applyAlignment="1">
      <alignment horizontal="right"/>
    </xf>
    <xf numFmtId="0" fontId="11" fillId="5" borderId="0" xfId="0" applyFont="1" applyFill="1" applyAlignment="1">
      <alignment horizontal="center"/>
    </xf>
    <xf numFmtId="15" fontId="0" fillId="5" borderId="0" xfId="0" applyNumberForma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166" fontId="2" fillId="0" borderId="0" xfId="0" applyNumberFormat="1" applyFont="1" applyAlignment="1">
      <alignment horizontal="center"/>
    </xf>
    <xf numFmtId="166" fontId="2" fillId="0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16" fillId="4" borderId="15" xfId="0" applyFont="1" applyFill="1" applyBorder="1" applyAlignment="1">
      <alignment horizontal="center"/>
    </xf>
    <xf numFmtId="0" fontId="15" fillId="3" borderId="0" xfId="0" applyFont="1" applyFill="1" applyAlignment="1">
      <alignment horizontal="right"/>
    </xf>
    <xf numFmtId="0" fontId="2" fillId="4" borderId="0" xfId="0" applyFont="1" applyFill="1" applyAlignment="1">
      <alignment horizontal="right"/>
    </xf>
    <xf numFmtId="0" fontId="3" fillId="4" borderId="0" xfId="0" applyFont="1" applyFill="1" applyAlignment="1">
      <alignment horizontal="right"/>
    </xf>
    <xf numFmtId="0" fontId="17" fillId="4" borderId="15" xfId="0" applyFont="1" applyFill="1" applyBorder="1" applyAlignment="1">
      <alignment horizontal="right"/>
    </xf>
    <xf numFmtId="0" fontId="3" fillId="4" borderId="0" xfId="0" applyFont="1" applyFill="1" applyAlignment="1">
      <alignment horizontal="left"/>
    </xf>
    <xf numFmtId="0" fontId="3" fillId="4" borderId="0" xfId="0" applyFont="1" applyFill="1" applyAlignment="1">
      <alignment horizontal="center"/>
    </xf>
    <xf numFmtId="0" fontId="17" fillId="4" borderId="15" xfId="0" applyFont="1" applyFill="1" applyBorder="1" applyAlignment="1">
      <alignment horizontal="center"/>
    </xf>
    <xf numFmtId="166" fontId="3" fillId="4" borderId="0" xfId="0" applyNumberFormat="1" applyFont="1" applyFill="1" applyAlignment="1">
      <alignment horizontal="center"/>
    </xf>
    <xf numFmtId="1" fontId="3" fillId="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2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166" fontId="11" fillId="2" borderId="0" xfId="0" applyNumberFormat="1" applyFont="1" applyFill="1" applyAlignment="1">
      <alignment horizontal="center" vertical="center" wrapText="1"/>
    </xf>
    <xf numFmtId="14" fontId="2" fillId="0" borderId="2" xfId="0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quotePrefix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5" borderId="0" xfId="0" applyFill="1"/>
    <xf numFmtId="15" fontId="0" fillId="6" borderId="0" xfId="0" applyNumberFormat="1" applyFill="1" applyAlignment="1">
      <alignment horizontal="center"/>
    </xf>
    <xf numFmtId="166" fontId="0" fillId="5" borderId="0" xfId="0" applyNumberFormat="1" applyFill="1" applyAlignment="1">
      <alignment horizontal="center" vertical="center" wrapText="1"/>
    </xf>
    <xf numFmtId="167" fontId="0" fillId="5" borderId="0" xfId="0" applyNumberFormat="1" applyFill="1" applyAlignment="1">
      <alignment vertical="center" wrapText="1"/>
    </xf>
    <xf numFmtId="0" fontId="0" fillId="0" borderId="0" xfId="0" applyAlignment="1">
      <alignment horizontal="center"/>
    </xf>
    <xf numFmtId="0" fontId="18" fillId="0" borderId="0" xfId="0" applyFont="1"/>
    <xf numFmtId="20" fontId="18" fillId="0" borderId="0" xfId="0" applyNumberFormat="1" applyFont="1"/>
    <xf numFmtId="165" fontId="18" fillId="0" borderId="0" xfId="0" applyNumberFormat="1" applyFont="1"/>
    <xf numFmtId="0" fontId="18" fillId="0" borderId="0" xfId="0" applyFont="1" applyAlignment="1">
      <alignment horizontal="right"/>
    </xf>
    <xf numFmtId="0" fontId="19" fillId="0" borderId="0" xfId="0" applyFont="1"/>
    <xf numFmtId="0" fontId="18" fillId="0" borderId="0" xfId="0" applyFont="1" applyAlignment="1">
      <alignment horizontal="right" vertical="top"/>
    </xf>
    <xf numFmtId="0" fontId="18" fillId="0" borderId="0" xfId="0" applyFont="1" applyAlignment="1">
      <alignment vertical="top"/>
    </xf>
    <xf numFmtId="9" fontId="0" fillId="0" borderId="0" xfId="0" applyNumberFormat="1"/>
    <xf numFmtId="0" fontId="0" fillId="6" borderId="0" xfId="0" applyFill="1"/>
    <xf numFmtId="165" fontId="0" fillId="7" borderId="0" xfId="0" applyNumberFormat="1" applyFill="1"/>
    <xf numFmtId="0" fontId="11" fillId="6" borderId="0" xfId="0" applyFont="1" applyFill="1" applyAlignment="1">
      <alignment horizontal="center"/>
    </xf>
    <xf numFmtId="0" fontId="22" fillId="0" borderId="3" xfId="0" applyFont="1" applyBorder="1" applyAlignment="1">
      <alignment vertical="center" wrapText="1"/>
    </xf>
    <xf numFmtId="0" fontId="20" fillId="8" borderId="0" xfId="1" applyNumberFormat="1"/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166" fontId="7" fillId="6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7" xfId="0" applyBorder="1"/>
    <xf numFmtId="0" fontId="1" fillId="0" borderId="17" xfId="0" applyFont="1" applyBorder="1"/>
    <xf numFmtId="0" fontId="11" fillId="0" borderId="17" xfId="0" applyFont="1" applyBorder="1"/>
    <xf numFmtId="0" fontId="11" fillId="0" borderId="17" xfId="0" applyFont="1" applyBorder="1" applyAlignment="1">
      <alignment horizontal="right"/>
    </xf>
    <xf numFmtId="0" fontId="0" fillId="4" borderId="0" xfId="0" applyFill="1"/>
    <xf numFmtId="0" fontId="0" fillId="7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0" fillId="9" borderId="0" xfId="0" applyFill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10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0" fillId="0" borderId="13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3" fillId="0" borderId="0" xfId="0" applyFont="1" applyAlignment="1">
      <alignment horizontal="center"/>
    </xf>
  </cellXfs>
  <cellStyles count="2">
    <cellStyle name="Neutral" xfId="1" builtinId="28"/>
    <cellStyle name="Normal" xfId="0" builtinId="0"/>
  </cellStyles>
  <dxfs count="31">
    <dxf>
      <fill>
        <patternFill>
          <bgColor rgb="FFFFFF00"/>
        </patternFill>
      </fill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  <color rgb="FFFF6600"/>
      <color rgb="FFFF66FF"/>
      <color rgb="FF000099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chartsheet" Target="chartsheets/sheet17.xml"/><Relationship Id="rId26" Type="http://schemas.openxmlformats.org/officeDocument/2006/relationships/chartsheet" Target="chartsheets/sheet25.xml"/><Relationship Id="rId3" Type="http://schemas.openxmlformats.org/officeDocument/2006/relationships/chartsheet" Target="chartsheets/sheet2.xml"/><Relationship Id="rId21" Type="http://schemas.openxmlformats.org/officeDocument/2006/relationships/chartsheet" Target="chartsheets/sheet20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25" Type="http://schemas.openxmlformats.org/officeDocument/2006/relationships/chartsheet" Target="chartsheets/sheet24.xml"/><Relationship Id="rId33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5.xml"/><Relationship Id="rId20" Type="http://schemas.openxmlformats.org/officeDocument/2006/relationships/chartsheet" Target="chartsheets/sheet19.xml"/><Relationship Id="rId29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10.xml"/><Relationship Id="rId24" Type="http://schemas.openxmlformats.org/officeDocument/2006/relationships/chartsheet" Target="chartsheets/sheet23.xml"/><Relationship Id="rId32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4.xml"/><Relationship Id="rId23" Type="http://schemas.openxmlformats.org/officeDocument/2006/relationships/chartsheet" Target="chartsheets/sheet22.xml"/><Relationship Id="rId28" Type="http://schemas.openxmlformats.org/officeDocument/2006/relationships/chartsheet" Target="chartsheets/sheet27.xml"/><Relationship Id="rId10" Type="http://schemas.openxmlformats.org/officeDocument/2006/relationships/chartsheet" Target="chartsheets/sheet9.xml"/><Relationship Id="rId19" Type="http://schemas.openxmlformats.org/officeDocument/2006/relationships/chartsheet" Target="chartsheets/sheet18.xml"/><Relationship Id="rId31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chartsheet" Target="chartsheets/sheet21.xml"/><Relationship Id="rId27" Type="http://schemas.openxmlformats.org/officeDocument/2006/relationships/chartsheet" Target="chartsheets/sheet26.xml"/><Relationship Id="rId30" Type="http://schemas.openxmlformats.org/officeDocument/2006/relationships/worksheet" Target="worksheets/sheet3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vjtj!$J$90:$J$91</c:f>
              <c:numCache>
                <c:formatCode>0.000</c:formatCode>
                <c:ptCount val="2"/>
                <c:pt idx="0">
                  <c:v>-1.2650242265622624</c:v>
                </c:pt>
                <c:pt idx="1">
                  <c:v>1.2650242265622624</c:v>
                </c:pt>
              </c:numCache>
            </c:numRef>
          </c:xVal>
          <c:yVal>
            <c:numRef>
              <c:f>vjtj!$J$92:$J$93</c:f>
              <c:numCache>
                <c:formatCode>0.000</c:formatCode>
                <c:ptCount val="2"/>
                <c:pt idx="0">
                  <c:v>-0.4908595681298224</c:v>
                </c:pt>
                <c:pt idx="1">
                  <c:v>0.4908595681298224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384152"/>
        <c:axId val="395389248"/>
      </c:scatterChart>
      <c:valAx>
        <c:axId val="3953841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89248"/>
        <c:crosses val="autoZero"/>
        <c:crossBetween val="midCat"/>
        <c:majorUnit val="5"/>
        <c:minorUnit val="5"/>
      </c:valAx>
      <c:valAx>
        <c:axId val="3953892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841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vjtj!$K$100:$K$101</c:f>
              <c:numCache>
                <c:formatCode>0.000</c:formatCode>
                <c:ptCount val="2"/>
                <c:pt idx="0">
                  <c:v>-0.9415745352036986</c:v>
                </c:pt>
                <c:pt idx="1">
                  <c:v>0.9415745352036986</c:v>
                </c:pt>
              </c:numCache>
            </c:numRef>
          </c:xVal>
          <c:yVal>
            <c:numRef>
              <c:f>vjtj!$K$102:$K$103</c:f>
              <c:numCache>
                <c:formatCode>0.000</c:formatCode>
                <c:ptCount val="2"/>
                <c:pt idx="0">
                  <c:v>-1.0496408394858245</c:v>
                </c:pt>
                <c:pt idx="1">
                  <c:v>1.0496408394858245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10472"/>
        <c:axId val="394415176"/>
      </c:scatterChart>
      <c:valAx>
        <c:axId val="3944104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5176"/>
        <c:crosses val="autoZero"/>
        <c:crossBetween val="midCat"/>
        <c:majorUnit val="5"/>
        <c:minorUnit val="5"/>
      </c:valAx>
      <c:valAx>
        <c:axId val="39441517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04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vjtj!$L$90:$L$91</c:f>
              <c:numCache>
                <c:formatCode>0.000</c:formatCode>
                <c:ptCount val="2"/>
                <c:pt idx="0">
                  <c:v>-1.3592648452536085</c:v>
                </c:pt>
                <c:pt idx="1">
                  <c:v>1.3592648452536085</c:v>
                </c:pt>
              </c:numCache>
            </c:numRef>
          </c:xVal>
          <c:yVal>
            <c:numRef>
              <c:f>vjtj!$L$92:$L$93</c:f>
              <c:numCache>
                <c:formatCode>0.000</c:formatCode>
                <c:ptCount val="2"/>
                <c:pt idx="0">
                  <c:v>-0.69554281596958512</c:v>
                </c:pt>
                <c:pt idx="1">
                  <c:v>0.69554281596958512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76240"/>
        <c:axId val="393778984"/>
      </c:scatterChart>
      <c:valAx>
        <c:axId val="39377624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8984"/>
        <c:crosses val="autoZero"/>
        <c:crossBetween val="midCat"/>
        <c:majorUnit val="5"/>
        <c:minorUnit val="5"/>
      </c:valAx>
      <c:valAx>
        <c:axId val="3937789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624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vjtj!$L$100:$L$101</c:f>
              <c:numCache>
                <c:formatCode>0.000</c:formatCode>
                <c:ptCount val="2"/>
                <c:pt idx="0">
                  <c:v>-1.522754718603708</c:v>
                </c:pt>
                <c:pt idx="1">
                  <c:v>1.522754718603708</c:v>
                </c:pt>
              </c:numCache>
            </c:numRef>
          </c:xVal>
          <c:yVal>
            <c:numRef>
              <c:f>vjtj!$L$102:$L$103</c:f>
              <c:numCache>
                <c:formatCode>0.000</c:formatCode>
                <c:ptCount val="2"/>
                <c:pt idx="0">
                  <c:v>-1.3099904009018797</c:v>
                </c:pt>
                <c:pt idx="1">
                  <c:v>1.3099904009018797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77808"/>
        <c:axId val="393778592"/>
      </c:scatterChart>
      <c:valAx>
        <c:axId val="3937778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8592"/>
        <c:crosses val="autoZero"/>
        <c:crossBetween val="midCat"/>
        <c:majorUnit val="5"/>
        <c:minorUnit val="5"/>
      </c:valAx>
      <c:valAx>
        <c:axId val="39377859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78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vjtj!$J$95:$J$96</c:f>
              <c:numCache>
                <c:formatCode>0.000</c:formatCode>
                <c:ptCount val="2"/>
                <c:pt idx="0">
                  <c:v>-1.2237092123590039</c:v>
                </c:pt>
                <c:pt idx="1">
                  <c:v>1.2237092123590039</c:v>
                </c:pt>
              </c:numCache>
            </c:numRef>
          </c:xVal>
          <c:yVal>
            <c:numRef>
              <c:f>vjtj!$J$97:$J$98</c:f>
              <c:numCache>
                <c:formatCode>0.000</c:formatCode>
                <c:ptCount val="2"/>
                <c:pt idx="0">
                  <c:v>-1.1720880779090421</c:v>
                </c:pt>
                <c:pt idx="1">
                  <c:v>1.1720880779090421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79376"/>
        <c:axId val="393779768"/>
      </c:scatterChart>
      <c:valAx>
        <c:axId val="3937793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9768"/>
        <c:crosses val="autoZero"/>
        <c:crossBetween val="midCat"/>
        <c:majorUnit val="5"/>
        <c:minorUnit val="5"/>
      </c:valAx>
      <c:valAx>
        <c:axId val="3937797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93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vjtj!$I$95:$I$96</c:f>
              <c:numCache>
                <c:formatCode>0.000</c:formatCode>
                <c:ptCount val="2"/>
                <c:pt idx="0">
                  <c:v>-0.88936452894371465</c:v>
                </c:pt>
                <c:pt idx="1">
                  <c:v>0.88936452894371465</c:v>
                </c:pt>
              </c:numCache>
            </c:numRef>
          </c:xVal>
          <c:yVal>
            <c:numRef>
              <c:f>vjtj!$I$97:$I$98</c:f>
              <c:numCache>
                <c:formatCode>0.000</c:formatCode>
                <c:ptCount val="2"/>
                <c:pt idx="0">
                  <c:v>-1.5220425886707183</c:v>
                </c:pt>
                <c:pt idx="1">
                  <c:v>1.5220425886707183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80944"/>
        <c:axId val="393776632"/>
      </c:scatterChart>
      <c:valAx>
        <c:axId val="3937809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6632"/>
        <c:crosses val="autoZero"/>
        <c:crossBetween val="midCat"/>
        <c:majorUnit val="5"/>
        <c:minorUnit val="5"/>
      </c:valAx>
      <c:valAx>
        <c:axId val="3937766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809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vjtj!$H$95:$H$96</c:f>
              <c:numCache>
                <c:formatCode>0.000</c:formatCode>
                <c:ptCount val="2"/>
                <c:pt idx="0">
                  <c:v>-0.55826544692772428</c:v>
                </c:pt>
                <c:pt idx="1">
                  <c:v>0.55826544692772428</c:v>
                </c:pt>
              </c:numCache>
            </c:numRef>
          </c:xVal>
          <c:yVal>
            <c:numRef>
              <c:f>vjtj!$H$97:$H$98</c:f>
              <c:numCache>
                <c:formatCode>0.000</c:formatCode>
                <c:ptCount val="2"/>
                <c:pt idx="0">
                  <c:v>-0.64775005506915961</c:v>
                </c:pt>
                <c:pt idx="1">
                  <c:v>0.64775005506915961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81728"/>
        <c:axId val="393775064"/>
      </c:scatterChart>
      <c:valAx>
        <c:axId val="3937817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5064"/>
        <c:crosses val="autoZero"/>
        <c:crossBetween val="midCat"/>
        <c:majorUnit val="5"/>
        <c:minorUnit val="5"/>
      </c:valAx>
      <c:valAx>
        <c:axId val="3937750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817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vjtj!$N$95:$N$96</c:f>
              <c:numCache>
                <c:formatCode>0.000</c:formatCode>
                <c:ptCount val="2"/>
                <c:pt idx="0">
                  <c:v>-0.99318501490087707</c:v>
                </c:pt>
                <c:pt idx="1">
                  <c:v>0.99318501490087707</c:v>
                </c:pt>
              </c:numCache>
            </c:numRef>
          </c:xVal>
          <c:yVal>
            <c:numRef>
              <c:f>vjtj!$N$97:$N$98</c:f>
              <c:numCache>
                <c:formatCode>0.000</c:formatCode>
                <c:ptCount val="2"/>
                <c:pt idx="0">
                  <c:v>-0.95090953648929222</c:v>
                </c:pt>
                <c:pt idx="1">
                  <c:v>0.95090953648929222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74672"/>
        <c:axId val="393775456"/>
      </c:scatterChart>
      <c:valAx>
        <c:axId val="3937746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5456"/>
        <c:crosses val="autoZero"/>
        <c:crossBetween val="midCat"/>
        <c:majorUnit val="5"/>
        <c:minorUnit val="5"/>
      </c:valAx>
      <c:valAx>
        <c:axId val="3937754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46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vjtj!$K$95:$K$96</c:f>
              <c:numCache>
                <c:formatCode>0.000</c:formatCode>
                <c:ptCount val="2"/>
                <c:pt idx="0">
                  <c:v>1.2082793200716582</c:v>
                </c:pt>
                <c:pt idx="1">
                  <c:v>-1.2082793200716582</c:v>
                </c:pt>
              </c:numCache>
            </c:numRef>
          </c:xVal>
          <c:yVal>
            <c:numRef>
              <c:f>vjtj!$K$97:$K$98</c:f>
              <c:numCache>
                <c:formatCode>0.000</c:formatCode>
                <c:ptCount val="2"/>
                <c:pt idx="0">
                  <c:v>1.4587303705799448</c:v>
                </c:pt>
                <c:pt idx="1">
                  <c:v>-1.4587303705799448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775848"/>
        <c:axId val="393777416"/>
      </c:scatterChart>
      <c:valAx>
        <c:axId val="3937758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7416"/>
        <c:crosses val="autoZero"/>
        <c:crossBetween val="midCat"/>
        <c:majorUnit val="5"/>
        <c:minorUnit val="5"/>
      </c:valAx>
      <c:valAx>
        <c:axId val="3937774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37758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vjtj!$L$95:$L$96</c:f>
              <c:numCache>
                <c:formatCode>0.000</c:formatCode>
                <c:ptCount val="2"/>
                <c:pt idx="0">
                  <c:v>0.98490385638665356</c:v>
                </c:pt>
                <c:pt idx="1">
                  <c:v>-0.98490385638665356</c:v>
                </c:pt>
              </c:numCache>
            </c:numRef>
          </c:xVal>
          <c:yVal>
            <c:numRef>
              <c:f>vjtj!$L$97:$L$98</c:f>
              <c:numCache>
                <c:formatCode>0.000</c:formatCode>
                <c:ptCount val="2"/>
                <c:pt idx="0">
                  <c:v>0.9498878789497105</c:v>
                </c:pt>
                <c:pt idx="1">
                  <c:v>-0.9498878789497105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31672"/>
        <c:axId val="394531280"/>
      </c:scatterChart>
      <c:valAx>
        <c:axId val="39453167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1280"/>
        <c:crosses val="autoZero"/>
        <c:crossBetween val="midCat"/>
        <c:majorUnit val="5"/>
        <c:minorUnit val="5"/>
      </c:valAx>
      <c:valAx>
        <c:axId val="3945312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167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vjtj!$M$90:$M$91</c:f>
              <c:numCache>
                <c:formatCode>0.000</c:formatCode>
                <c:ptCount val="2"/>
                <c:pt idx="0">
                  <c:v>-0.72694285000257819</c:v>
                </c:pt>
                <c:pt idx="1">
                  <c:v>0.72694285000257819</c:v>
                </c:pt>
              </c:numCache>
            </c:numRef>
          </c:xVal>
          <c:yVal>
            <c:numRef>
              <c:f>vjtj!$M$92:$M$93</c:f>
              <c:numCache>
                <c:formatCode>0.000</c:formatCode>
                <c:ptCount val="2"/>
                <c:pt idx="0">
                  <c:v>0.20982768609925059</c:v>
                </c:pt>
                <c:pt idx="1">
                  <c:v>-0.20982768609925059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37944"/>
        <c:axId val="394535200"/>
      </c:scatterChart>
      <c:valAx>
        <c:axId val="39453794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5200"/>
        <c:crosses val="autoZero"/>
        <c:crossBetween val="midCat"/>
        <c:majorUnit val="5"/>
        <c:minorUnit val="5"/>
      </c:valAx>
      <c:valAx>
        <c:axId val="3945352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794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vjtj!$I$90:$I$91</c:f>
              <c:numCache>
                <c:formatCode>0.000</c:formatCode>
                <c:ptCount val="2"/>
                <c:pt idx="0">
                  <c:v>-0.84129217657758359</c:v>
                </c:pt>
                <c:pt idx="1">
                  <c:v>0.84129217657758359</c:v>
                </c:pt>
              </c:numCache>
            </c:numRef>
          </c:xVal>
          <c:yVal>
            <c:numRef>
              <c:f>vjtj!$I$92:$I$93</c:f>
              <c:numCache>
                <c:formatCode>0.000</c:formatCode>
                <c:ptCount val="2"/>
                <c:pt idx="0">
                  <c:v>-0.24880167710032114</c:v>
                </c:pt>
                <c:pt idx="1">
                  <c:v>0.24880167710032114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387288"/>
        <c:axId val="395390032"/>
      </c:scatterChart>
      <c:valAx>
        <c:axId val="3953872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90032"/>
        <c:crosses val="autoZero"/>
        <c:crossBetween val="midCat"/>
        <c:majorUnit val="5"/>
        <c:minorUnit val="5"/>
      </c:valAx>
      <c:valAx>
        <c:axId val="3953900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872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vjtj!$M$95:$M$96</c:f>
              <c:numCache>
                <c:formatCode>0.000</c:formatCode>
                <c:ptCount val="2"/>
                <c:pt idx="0">
                  <c:v>-0.9938421648994088</c:v>
                </c:pt>
                <c:pt idx="1">
                  <c:v>0.9938421648994088</c:v>
                </c:pt>
              </c:numCache>
            </c:numRef>
          </c:xVal>
          <c:yVal>
            <c:numRef>
              <c:f>vjtj!$M$97:$M$98</c:f>
              <c:numCache>
                <c:formatCode>0.000</c:formatCode>
                <c:ptCount val="2"/>
                <c:pt idx="0">
                  <c:v>-0.80060871019778235</c:v>
                </c:pt>
                <c:pt idx="1">
                  <c:v>0.80060871019778235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35984"/>
        <c:axId val="394532848"/>
      </c:scatterChart>
      <c:valAx>
        <c:axId val="3945359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2848"/>
        <c:crosses val="autoZero"/>
        <c:crossBetween val="midCat"/>
        <c:majorUnit val="5"/>
        <c:minorUnit val="5"/>
      </c:valAx>
      <c:valAx>
        <c:axId val="3945328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59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vjtj!$M$100:$M$101</c:f>
              <c:numCache>
                <c:formatCode>0.000</c:formatCode>
                <c:ptCount val="2"/>
                <c:pt idx="0">
                  <c:v>-0.43360561658655911</c:v>
                </c:pt>
                <c:pt idx="1">
                  <c:v>0.43360561658655911</c:v>
                </c:pt>
              </c:numCache>
            </c:numRef>
          </c:xVal>
          <c:yVal>
            <c:numRef>
              <c:f>vjtj!$M$102:$M$103</c:f>
              <c:numCache>
                <c:formatCode>0.000</c:formatCode>
                <c:ptCount val="2"/>
                <c:pt idx="0">
                  <c:v>-0.50782133299275045</c:v>
                </c:pt>
                <c:pt idx="1">
                  <c:v>0.50782133299275045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36376"/>
        <c:axId val="394536768"/>
      </c:scatterChart>
      <c:valAx>
        <c:axId val="3945363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6768"/>
        <c:crosses val="autoZero"/>
        <c:crossBetween val="midCat"/>
        <c:majorUnit val="5"/>
        <c:minorUnit val="5"/>
      </c:valAx>
      <c:valAx>
        <c:axId val="3945367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63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vjtj!$G$90:$G$91</c:f>
              <c:numCache>
                <c:formatCode>0.000</c:formatCode>
                <c:ptCount val="2"/>
                <c:pt idx="0">
                  <c:v>-1.1249574429144169</c:v>
                </c:pt>
                <c:pt idx="1">
                  <c:v>1.1249574429144169</c:v>
                </c:pt>
              </c:numCache>
            </c:numRef>
          </c:xVal>
          <c:yVal>
            <c:numRef>
              <c:f>vjtj!$G$92:$G$93</c:f>
              <c:numCache>
                <c:formatCode>0.000</c:formatCode>
                <c:ptCount val="2"/>
                <c:pt idx="0">
                  <c:v>-1.1469406075906166</c:v>
                </c:pt>
                <c:pt idx="1">
                  <c:v>1.1469406075906166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37552"/>
        <c:axId val="394533240"/>
      </c:scatterChart>
      <c:valAx>
        <c:axId val="3945375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3240"/>
        <c:crosses val="autoZero"/>
        <c:crossBetween val="midCat"/>
        <c:majorUnit val="5"/>
        <c:minorUnit val="5"/>
      </c:valAx>
      <c:valAx>
        <c:axId val="3945332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75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vjtj!$G$95:$G$96</c:f>
              <c:numCache>
                <c:formatCode>0.000</c:formatCode>
                <c:ptCount val="2"/>
                <c:pt idx="0">
                  <c:v>-1.2389628593431801</c:v>
                </c:pt>
                <c:pt idx="1">
                  <c:v>1.2389628593431801</c:v>
                </c:pt>
              </c:numCache>
            </c:numRef>
          </c:xVal>
          <c:yVal>
            <c:numRef>
              <c:f>vjtj!$G$97:$G$98</c:f>
              <c:numCache>
                <c:formatCode>0.000</c:formatCode>
                <c:ptCount val="2"/>
                <c:pt idx="0">
                  <c:v>-1.2272279747734114</c:v>
                </c:pt>
                <c:pt idx="1">
                  <c:v>1.2272279747734114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34024"/>
        <c:axId val="394534416"/>
      </c:scatterChart>
      <c:valAx>
        <c:axId val="3945340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4416"/>
        <c:crosses val="autoZero"/>
        <c:crossBetween val="midCat"/>
        <c:majorUnit val="5"/>
        <c:minorUnit val="5"/>
      </c:valAx>
      <c:valAx>
        <c:axId val="39453441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40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vjtj!$G$100:$G$101</c:f>
              <c:numCache>
                <c:formatCode>0.000</c:formatCode>
                <c:ptCount val="2"/>
                <c:pt idx="0">
                  <c:v>-1.1575048586376373</c:v>
                </c:pt>
                <c:pt idx="1">
                  <c:v>1.1575048586376373</c:v>
                </c:pt>
              </c:numCache>
            </c:numRef>
          </c:xVal>
          <c:yVal>
            <c:numRef>
              <c:f>vjtj!$G$102:$G$103</c:f>
              <c:numCache>
                <c:formatCode>0.000</c:formatCode>
                <c:ptCount val="2"/>
                <c:pt idx="0">
                  <c:v>-1.2506381224147125</c:v>
                </c:pt>
                <c:pt idx="1">
                  <c:v>1.2506381224147125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538336"/>
        <c:axId val="438805544"/>
      </c:scatterChart>
      <c:valAx>
        <c:axId val="39453833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5544"/>
        <c:crosses val="autoZero"/>
        <c:crossBetween val="midCat"/>
        <c:majorUnit val="5"/>
        <c:minorUnit val="5"/>
      </c:valAx>
      <c:valAx>
        <c:axId val="4388055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53833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vjtj!$C$90:$C$91</c:f>
              <c:numCache>
                <c:formatCode>0.000</c:formatCode>
                <c:ptCount val="2"/>
                <c:pt idx="0">
                  <c:v>-0.58405345514747375</c:v>
                </c:pt>
                <c:pt idx="1">
                  <c:v>0.58405345514747375</c:v>
                </c:pt>
              </c:numCache>
            </c:numRef>
          </c:xVal>
          <c:yVal>
            <c:numRef>
              <c:f>vjtj!$C$92:$C$93</c:f>
              <c:numCache>
                <c:formatCode>0.000</c:formatCode>
                <c:ptCount val="2"/>
                <c:pt idx="0">
                  <c:v>-0.78920019470381964</c:v>
                </c:pt>
                <c:pt idx="1">
                  <c:v>0.78920019470381964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808288"/>
        <c:axId val="438806328"/>
      </c:scatterChart>
      <c:valAx>
        <c:axId val="4388082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6328"/>
        <c:crosses val="autoZero"/>
        <c:crossBetween val="midCat"/>
        <c:majorUnit val="5"/>
        <c:minorUnit val="5"/>
      </c:valAx>
      <c:valAx>
        <c:axId val="43880632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82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vjtj!$C$95:$C$96</c:f>
              <c:numCache>
                <c:formatCode>0.000</c:formatCode>
                <c:ptCount val="2"/>
                <c:pt idx="0">
                  <c:v>-1.0566823647124732</c:v>
                </c:pt>
                <c:pt idx="1">
                  <c:v>1.0566823647124732</c:v>
                </c:pt>
              </c:numCache>
            </c:numRef>
          </c:xVal>
          <c:yVal>
            <c:numRef>
              <c:f>vjtj!$C$97:$C$98</c:f>
              <c:numCache>
                <c:formatCode>0.000</c:formatCode>
                <c:ptCount val="2"/>
                <c:pt idx="0">
                  <c:v>-1.2224400160006661</c:v>
                </c:pt>
                <c:pt idx="1">
                  <c:v>1.2224400160006661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805152"/>
        <c:axId val="438809072"/>
      </c:scatterChart>
      <c:valAx>
        <c:axId val="4388051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9072"/>
        <c:crosses val="autoZero"/>
        <c:crossBetween val="midCat"/>
        <c:majorUnit val="5"/>
        <c:minorUnit val="5"/>
      </c:valAx>
      <c:valAx>
        <c:axId val="43880907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51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vjtj!$C$100:$C$101</c:f>
              <c:numCache>
                <c:formatCode>0.000</c:formatCode>
                <c:ptCount val="2"/>
                <c:pt idx="0">
                  <c:v>-1.1077939101086374</c:v>
                </c:pt>
                <c:pt idx="1">
                  <c:v>1.1077939101086374</c:v>
                </c:pt>
              </c:numCache>
            </c:numRef>
          </c:xVal>
          <c:yVal>
            <c:numRef>
              <c:f>vjtj!$C$102:$C$103</c:f>
              <c:numCache>
                <c:formatCode>0.000</c:formatCode>
                <c:ptCount val="2"/>
                <c:pt idx="0">
                  <c:v>-1.4193821798712845</c:v>
                </c:pt>
                <c:pt idx="1">
                  <c:v>1.4193821798712845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808680"/>
        <c:axId val="438809856"/>
      </c:scatterChart>
      <c:valAx>
        <c:axId val="4388086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9856"/>
        <c:crosses val="autoZero"/>
        <c:crossBetween val="midCat"/>
        <c:majorUnit val="5"/>
        <c:minorUnit val="5"/>
      </c:valAx>
      <c:valAx>
        <c:axId val="43880985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86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vjtj!$B$90:$B$91</c:f>
              <c:numCache>
                <c:formatCode>0.000</c:formatCode>
                <c:ptCount val="2"/>
                <c:pt idx="0">
                  <c:v>-1.1917248318654849</c:v>
                </c:pt>
                <c:pt idx="1">
                  <c:v>1.1917248318654849</c:v>
                </c:pt>
              </c:numCache>
            </c:numRef>
          </c:xVal>
          <c:yVal>
            <c:numRef>
              <c:f>vjtj!$B$92:$B$93</c:f>
              <c:numCache>
                <c:formatCode>0.000</c:formatCode>
                <c:ptCount val="2"/>
                <c:pt idx="0">
                  <c:v>-0.27015130283700245</c:v>
                </c:pt>
                <c:pt idx="1">
                  <c:v>0.27015130283700245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810248"/>
        <c:axId val="438807112"/>
      </c:scatterChart>
      <c:valAx>
        <c:axId val="43881024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7112"/>
        <c:crosses val="autoZero"/>
        <c:crossBetween val="midCat"/>
        <c:majorUnit val="5"/>
        <c:minorUnit val="5"/>
      </c:valAx>
      <c:valAx>
        <c:axId val="43880711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1024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vjtj!$B$95:$B$96</c:f>
              <c:numCache>
                <c:formatCode>0.000</c:formatCode>
                <c:ptCount val="2"/>
                <c:pt idx="0">
                  <c:v>-1.5063938725463275</c:v>
                </c:pt>
                <c:pt idx="1">
                  <c:v>1.5063938725463275</c:v>
                </c:pt>
              </c:numCache>
            </c:numRef>
          </c:xVal>
          <c:yVal>
            <c:numRef>
              <c:f>vjtj!$B$97:$B$98</c:f>
              <c:numCache>
                <c:formatCode>0.000</c:formatCode>
                <c:ptCount val="2"/>
                <c:pt idx="0">
                  <c:v>-1.3762997568801192</c:v>
                </c:pt>
                <c:pt idx="1">
                  <c:v>1.3762997568801192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803584"/>
        <c:axId val="438806720"/>
      </c:scatterChart>
      <c:valAx>
        <c:axId val="4388035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6720"/>
        <c:crosses val="autoZero"/>
        <c:crossBetween val="midCat"/>
        <c:majorUnit val="5"/>
        <c:minorUnit val="5"/>
      </c:valAx>
      <c:valAx>
        <c:axId val="4388067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35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vjtj!$J$100:$J$101</c:f>
              <c:numCache>
                <c:formatCode>0.000</c:formatCode>
                <c:ptCount val="2"/>
                <c:pt idx="0">
                  <c:v>-1.4302197619345858</c:v>
                </c:pt>
                <c:pt idx="1">
                  <c:v>1.4302197619345858</c:v>
                </c:pt>
              </c:numCache>
            </c:numRef>
          </c:xVal>
          <c:yVal>
            <c:numRef>
              <c:f>vjtj!$J$102:$J$103</c:f>
              <c:numCache>
                <c:formatCode>0.000</c:formatCode>
                <c:ptCount val="2"/>
                <c:pt idx="0">
                  <c:v>-1.3019826921176021</c:v>
                </c:pt>
                <c:pt idx="1">
                  <c:v>1.3019826921176021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387680"/>
        <c:axId val="395384544"/>
      </c:scatterChart>
      <c:valAx>
        <c:axId val="3953876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84544"/>
        <c:crosses val="autoZero"/>
        <c:crossBetween val="midCat"/>
        <c:majorUnit val="5"/>
        <c:minorUnit val="5"/>
      </c:valAx>
      <c:valAx>
        <c:axId val="3953845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53876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vjtj!$B$100:$B$101</c:f>
              <c:numCache>
                <c:formatCode>0.000</c:formatCode>
                <c:ptCount val="2"/>
                <c:pt idx="0">
                  <c:v>-1.3644517214522511</c:v>
                </c:pt>
                <c:pt idx="1">
                  <c:v>1.3644517214522511</c:v>
                </c:pt>
              </c:numCache>
            </c:numRef>
          </c:xVal>
          <c:yVal>
            <c:numRef>
              <c:f>vjtj!$B$102:$B$103</c:f>
              <c:numCache>
                <c:formatCode>0.000</c:formatCode>
                <c:ptCount val="2"/>
                <c:pt idx="0">
                  <c:v>-0.82446307145638142</c:v>
                </c:pt>
                <c:pt idx="1">
                  <c:v>0.82446307145638142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807504"/>
        <c:axId val="438804368"/>
      </c:scatterChart>
      <c:valAx>
        <c:axId val="43880750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4368"/>
        <c:crosses val="autoZero"/>
        <c:crossBetween val="midCat"/>
        <c:majorUnit val="5"/>
        <c:minorUnit val="5"/>
      </c:valAx>
      <c:valAx>
        <c:axId val="43880436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80750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vjtj!$D$90:$D$91</c:f>
              <c:numCache>
                <c:formatCode>0.000</c:formatCode>
                <c:ptCount val="2"/>
                <c:pt idx="0">
                  <c:v>-0.8283416308812851</c:v>
                </c:pt>
                <c:pt idx="1">
                  <c:v>0.8283416308812851</c:v>
                </c:pt>
              </c:numCache>
            </c:numRef>
          </c:xVal>
          <c:yVal>
            <c:numRef>
              <c:f>vjtj!$D$92:$D$93</c:f>
              <c:numCache>
                <c:formatCode>0.000</c:formatCode>
                <c:ptCount val="2"/>
                <c:pt idx="0">
                  <c:v>-0.41859000957231707</c:v>
                </c:pt>
                <c:pt idx="1">
                  <c:v>0.41859000957231707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93728"/>
        <c:axId val="438995296"/>
      </c:scatterChart>
      <c:valAx>
        <c:axId val="43899372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5296"/>
        <c:crosses val="autoZero"/>
        <c:crossBetween val="midCat"/>
        <c:majorUnit val="5"/>
        <c:minorUnit val="5"/>
      </c:valAx>
      <c:valAx>
        <c:axId val="4389952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372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vjtj!$D$95:$D$96</c:f>
              <c:numCache>
                <c:formatCode>0.000</c:formatCode>
                <c:ptCount val="2"/>
                <c:pt idx="0">
                  <c:v>-1.0028654946880691</c:v>
                </c:pt>
                <c:pt idx="1">
                  <c:v>1.0028654946880691</c:v>
                </c:pt>
              </c:numCache>
            </c:numRef>
          </c:xVal>
          <c:yVal>
            <c:numRef>
              <c:f>vjtj!$D$97:$D$98</c:f>
              <c:numCache>
                <c:formatCode>0.000</c:formatCode>
                <c:ptCount val="2"/>
                <c:pt idx="0">
                  <c:v>-0.87756286818700446</c:v>
                </c:pt>
                <c:pt idx="1">
                  <c:v>0.87756286818700446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000392"/>
        <c:axId val="438993336"/>
      </c:scatterChart>
      <c:valAx>
        <c:axId val="4390003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3336"/>
        <c:crosses val="autoZero"/>
        <c:crossBetween val="midCat"/>
        <c:majorUnit val="5"/>
        <c:minorUnit val="5"/>
      </c:valAx>
      <c:valAx>
        <c:axId val="43899333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90003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vjtj!$D$100:$D$101</c:f>
              <c:numCache>
                <c:formatCode>0.000</c:formatCode>
                <c:ptCount val="2"/>
                <c:pt idx="0">
                  <c:v>-0.95137235919961771</c:v>
                </c:pt>
                <c:pt idx="1">
                  <c:v>0.95137235919961771</c:v>
                </c:pt>
              </c:numCache>
            </c:numRef>
          </c:xVal>
          <c:yVal>
            <c:numRef>
              <c:f>vjtj!$D$102:$D$103</c:f>
              <c:numCache>
                <c:formatCode>0.000</c:formatCode>
                <c:ptCount val="2"/>
                <c:pt idx="0">
                  <c:v>-0.99901011186563482</c:v>
                </c:pt>
                <c:pt idx="1">
                  <c:v>0.99901011186563482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98824"/>
        <c:axId val="438998040"/>
      </c:scatterChart>
      <c:valAx>
        <c:axId val="4389988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8040"/>
        <c:crosses val="autoZero"/>
        <c:crossBetween val="midCat"/>
        <c:majorUnit val="5"/>
        <c:minorUnit val="5"/>
      </c:valAx>
      <c:valAx>
        <c:axId val="43899804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88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vjtj!$E$90:$E$91</c:f>
              <c:numCache>
                <c:formatCode>0.000</c:formatCode>
                <c:ptCount val="2"/>
                <c:pt idx="0">
                  <c:v>-1.0770503369313078</c:v>
                </c:pt>
                <c:pt idx="1">
                  <c:v>1.0770503369313078</c:v>
                </c:pt>
              </c:numCache>
            </c:numRef>
          </c:xVal>
          <c:yVal>
            <c:numRef>
              <c:f>vjtj!$E$92:$E$93</c:f>
              <c:numCache>
                <c:formatCode>0.000</c:formatCode>
                <c:ptCount val="2"/>
                <c:pt idx="0">
                  <c:v>0.19660842651221599</c:v>
                </c:pt>
                <c:pt idx="1">
                  <c:v>-0.19660842651221599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94120"/>
        <c:axId val="438996080"/>
      </c:scatterChart>
      <c:valAx>
        <c:axId val="43899412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6080"/>
        <c:crosses val="autoZero"/>
        <c:crossBetween val="midCat"/>
        <c:majorUnit val="5"/>
        <c:minorUnit val="5"/>
      </c:valAx>
      <c:valAx>
        <c:axId val="43899608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412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vjtj!$E$95:$E$96</c:f>
              <c:numCache>
                <c:formatCode>0.000</c:formatCode>
                <c:ptCount val="2"/>
                <c:pt idx="0">
                  <c:v>-0.84244799111960311</c:v>
                </c:pt>
                <c:pt idx="1">
                  <c:v>0.84244799111960311</c:v>
                </c:pt>
              </c:numCache>
            </c:numRef>
          </c:xVal>
          <c:yVal>
            <c:numRef>
              <c:f>vjtj!$E$97:$E$98</c:f>
              <c:numCache>
                <c:formatCode>0.000</c:formatCode>
                <c:ptCount val="2"/>
                <c:pt idx="0">
                  <c:v>-0.61143604169463373</c:v>
                </c:pt>
                <c:pt idx="1">
                  <c:v>0.61143604169463373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99608"/>
        <c:axId val="438994904"/>
      </c:scatterChart>
      <c:valAx>
        <c:axId val="4389996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4904"/>
        <c:crosses val="autoZero"/>
        <c:crossBetween val="midCat"/>
        <c:majorUnit val="5"/>
        <c:minorUnit val="5"/>
      </c:valAx>
      <c:valAx>
        <c:axId val="4389949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96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vjtj!$E$100:$E$101</c:f>
              <c:numCache>
                <c:formatCode>0.000</c:formatCode>
                <c:ptCount val="2"/>
                <c:pt idx="0">
                  <c:v>-0.68385464791874939</c:v>
                </c:pt>
                <c:pt idx="1">
                  <c:v>0.68385464791874939</c:v>
                </c:pt>
              </c:numCache>
            </c:numRef>
          </c:xVal>
          <c:yVal>
            <c:numRef>
              <c:f>vjtj!$E$102:$E$103</c:f>
              <c:numCache>
                <c:formatCode>0.000</c:formatCode>
                <c:ptCount val="2"/>
                <c:pt idx="0">
                  <c:v>-0.22768057837686878</c:v>
                </c:pt>
                <c:pt idx="1">
                  <c:v>0.22768057837686878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95688"/>
        <c:axId val="438996472"/>
      </c:scatterChart>
      <c:valAx>
        <c:axId val="43899568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6472"/>
        <c:crosses val="autoZero"/>
        <c:crossBetween val="midCat"/>
        <c:majorUnit val="5"/>
        <c:minorUnit val="5"/>
      </c:valAx>
      <c:valAx>
        <c:axId val="43899647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568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vjtj!$P$90:$P$91</c:f>
              <c:numCache>
                <c:formatCode>0.000</c:formatCode>
                <c:ptCount val="2"/>
                <c:pt idx="0">
                  <c:v>-0.99946118684190466</c:v>
                </c:pt>
                <c:pt idx="1">
                  <c:v>0.99946118684190466</c:v>
                </c:pt>
              </c:numCache>
            </c:numRef>
          </c:xVal>
          <c:yVal>
            <c:numRef>
              <c:f>vjtj!$P$92:$P$93</c:f>
              <c:numCache>
                <c:formatCode>0.000</c:formatCode>
                <c:ptCount val="2"/>
                <c:pt idx="0">
                  <c:v>-0.46210043774256498</c:v>
                </c:pt>
                <c:pt idx="1">
                  <c:v>0.46210043774256498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998432"/>
        <c:axId val="438992944"/>
      </c:scatterChart>
      <c:valAx>
        <c:axId val="43899843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2944"/>
        <c:crosses val="autoZero"/>
        <c:crossBetween val="midCat"/>
        <c:majorUnit val="5"/>
        <c:minorUnit val="5"/>
      </c:valAx>
      <c:valAx>
        <c:axId val="4389929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99843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vjtj!$P$95:$P$96</c:f>
              <c:numCache>
                <c:formatCode>0.000</c:formatCode>
                <c:ptCount val="2"/>
                <c:pt idx="0">
                  <c:v>-0.68771871246699068</c:v>
                </c:pt>
                <c:pt idx="1">
                  <c:v>0.68771871246699068</c:v>
                </c:pt>
              </c:numCache>
            </c:numRef>
          </c:xVal>
          <c:yVal>
            <c:numRef>
              <c:f>vjtj!$P$97:$P$98</c:f>
              <c:numCache>
                <c:formatCode>0.000</c:formatCode>
                <c:ptCount val="2"/>
                <c:pt idx="0">
                  <c:v>-0.68166547740062478</c:v>
                </c:pt>
                <c:pt idx="1">
                  <c:v>0.68166547740062478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697168"/>
        <c:axId val="438701088"/>
      </c:scatterChart>
      <c:valAx>
        <c:axId val="4386971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701088"/>
        <c:crosses val="autoZero"/>
        <c:crossBetween val="midCat"/>
        <c:majorUnit val="5"/>
        <c:minorUnit val="5"/>
      </c:valAx>
      <c:valAx>
        <c:axId val="4387010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71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vjtj!$P$100:$P$101</c:f>
              <c:numCache>
                <c:formatCode>0.000</c:formatCode>
                <c:ptCount val="2"/>
                <c:pt idx="0">
                  <c:v>-1.0085643821560815</c:v>
                </c:pt>
                <c:pt idx="1">
                  <c:v>1.0085643821560815</c:v>
                </c:pt>
              </c:numCache>
            </c:numRef>
          </c:xVal>
          <c:yVal>
            <c:numRef>
              <c:f>vjtj!$P$102:$P$103</c:f>
              <c:numCache>
                <c:formatCode>0.000</c:formatCode>
                <c:ptCount val="2"/>
                <c:pt idx="0">
                  <c:v>-1.0405317701928101</c:v>
                </c:pt>
                <c:pt idx="1">
                  <c:v>1.0405317701928101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697952"/>
        <c:axId val="438696384"/>
      </c:scatterChart>
      <c:valAx>
        <c:axId val="4386979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6384"/>
        <c:crosses val="autoZero"/>
        <c:crossBetween val="midCat"/>
        <c:majorUnit val="5"/>
        <c:minorUnit val="5"/>
      </c:valAx>
      <c:valAx>
        <c:axId val="43869638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79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vjtj!$I$100:$I$101</c:f>
              <c:numCache>
                <c:formatCode>0.000</c:formatCode>
                <c:ptCount val="2"/>
                <c:pt idx="0">
                  <c:v>-0.74352783615759044</c:v>
                </c:pt>
                <c:pt idx="1">
                  <c:v>0.74352783615759044</c:v>
                </c:pt>
              </c:numCache>
            </c:numRef>
          </c:xVal>
          <c:yVal>
            <c:numRef>
              <c:f>vjtj!$I$102:$I$103</c:f>
              <c:numCache>
                <c:formatCode>0.000</c:formatCode>
                <c:ptCount val="2"/>
                <c:pt idx="0">
                  <c:v>-1.4115885704303304</c:v>
                </c:pt>
                <c:pt idx="1">
                  <c:v>1.4115885704303304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14784"/>
        <c:axId val="394412432"/>
      </c:scatterChart>
      <c:valAx>
        <c:axId val="39441478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2432"/>
        <c:crosses val="autoZero"/>
        <c:crossBetween val="midCat"/>
        <c:majorUnit val="5"/>
        <c:minorUnit val="5"/>
      </c:valAx>
      <c:valAx>
        <c:axId val="3944124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478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vjtj!$F$90:$F$91</c:f>
              <c:numCache>
                <c:formatCode>0.000</c:formatCode>
                <c:ptCount val="2"/>
                <c:pt idx="0">
                  <c:v>-1.2699241373286787</c:v>
                </c:pt>
                <c:pt idx="1">
                  <c:v>1.2699241373286787</c:v>
                </c:pt>
              </c:numCache>
            </c:numRef>
          </c:xVal>
          <c:yVal>
            <c:numRef>
              <c:f>vjtj!$F$92:$F$93</c:f>
              <c:numCache>
                <c:formatCode>0.000</c:formatCode>
                <c:ptCount val="2"/>
                <c:pt idx="0">
                  <c:v>-0.99705243195903648</c:v>
                </c:pt>
                <c:pt idx="1">
                  <c:v>0.99705243195903648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699912"/>
        <c:axId val="438690896"/>
      </c:scatterChart>
      <c:valAx>
        <c:axId val="43869991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0896"/>
        <c:crosses val="autoZero"/>
        <c:crossBetween val="midCat"/>
        <c:majorUnit val="5"/>
        <c:minorUnit val="5"/>
      </c:valAx>
      <c:valAx>
        <c:axId val="4386908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991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vjtj!$F$95:$F$96</c:f>
              <c:numCache>
                <c:formatCode>0.000</c:formatCode>
                <c:ptCount val="2"/>
                <c:pt idx="0">
                  <c:v>-0.82780748808880777</c:v>
                </c:pt>
                <c:pt idx="1">
                  <c:v>0.82780748808880777</c:v>
                </c:pt>
              </c:numCache>
            </c:numRef>
          </c:xVal>
          <c:yVal>
            <c:numRef>
              <c:f>vjtj!$F$97:$F$98</c:f>
              <c:numCache>
                <c:formatCode>0.000</c:formatCode>
                <c:ptCount val="2"/>
                <c:pt idx="0">
                  <c:v>-0.86190382986595038</c:v>
                </c:pt>
                <c:pt idx="1">
                  <c:v>0.86190382986595038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695992"/>
        <c:axId val="438692464"/>
      </c:scatterChart>
      <c:valAx>
        <c:axId val="4386959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2464"/>
        <c:crosses val="autoZero"/>
        <c:crossBetween val="midCat"/>
        <c:majorUnit val="5"/>
        <c:minorUnit val="5"/>
      </c:valAx>
      <c:valAx>
        <c:axId val="43869246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59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vjtj!$F$100:$F$101</c:f>
              <c:numCache>
                <c:formatCode>0.000</c:formatCode>
                <c:ptCount val="2"/>
                <c:pt idx="0">
                  <c:v>-1.0835725197930424</c:v>
                </c:pt>
                <c:pt idx="1">
                  <c:v>1.0835725197930424</c:v>
                </c:pt>
              </c:numCache>
            </c:numRef>
          </c:xVal>
          <c:yVal>
            <c:numRef>
              <c:f>vjtj!$F$102:$F$103</c:f>
              <c:numCache>
                <c:formatCode>0.000</c:formatCode>
                <c:ptCount val="2"/>
                <c:pt idx="0">
                  <c:v>-1.2704853647493048</c:v>
                </c:pt>
                <c:pt idx="1">
                  <c:v>1.2704853647493048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696776"/>
        <c:axId val="438694032"/>
      </c:scatterChart>
      <c:valAx>
        <c:axId val="43869677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4032"/>
        <c:crosses val="autoZero"/>
        <c:crossBetween val="midCat"/>
        <c:majorUnit val="5"/>
        <c:minorUnit val="5"/>
      </c:valAx>
      <c:valAx>
        <c:axId val="4386940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3869677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telperiode (1 apr - 30 sept)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vjtj!$B$11:$N$11</c:f>
              <c:numCache>
                <c:formatCode>0</c:formatCode>
                <c:ptCount val="13"/>
                <c:pt idx="0">
                  <c:v>1140.1000000000001</c:v>
                </c:pt>
                <c:pt idx="1">
                  <c:v>1114.6000000000001</c:v>
                </c:pt>
                <c:pt idx="2">
                  <c:v>1297.8999999999996</c:v>
                </c:pt>
                <c:pt idx="3">
                  <c:v>1249.0999999999995</c:v>
                </c:pt>
                <c:pt idx="4">
                  <c:v>1179.4000000000001</c:v>
                </c:pt>
                <c:pt idx="5">
                  <c:v>1135.0000000000007</c:v>
                </c:pt>
                <c:pt idx="6">
                  <c:v>1171</c:v>
                </c:pt>
                <c:pt idx="7">
                  <c:v>1147</c:v>
                </c:pt>
                <c:pt idx="8">
                  <c:v>1303</c:v>
                </c:pt>
                <c:pt idx="9">
                  <c:v>1220</c:v>
                </c:pt>
                <c:pt idx="10">
                  <c:v>1176.5000000000002</c:v>
                </c:pt>
                <c:pt idx="11">
                  <c:v>1426.3000000000004</c:v>
                </c:pt>
                <c:pt idx="12">
                  <c:v>1355.3000000000009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vjtj!$B$12:$N$12</c:f>
              <c:numCache>
                <c:formatCode>0</c:formatCode>
                <c:ptCount val="13"/>
                <c:pt idx="0">
                  <c:v>430.90000000000032</c:v>
                </c:pt>
                <c:pt idx="1">
                  <c:v>376.90000000000003</c:v>
                </c:pt>
                <c:pt idx="2">
                  <c:v>279.30000000000018</c:v>
                </c:pt>
                <c:pt idx="3">
                  <c:v>367.99999999999994</c:v>
                </c:pt>
                <c:pt idx="4">
                  <c:v>365.50000000000011</c:v>
                </c:pt>
                <c:pt idx="5">
                  <c:v>471.60000000000008</c:v>
                </c:pt>
                <c:pt idx="6">
                  <c:v>324.60000000000002</c:v>
                </c:pt>
                <c:pt idx="7">
                  <c:v>501.30000000000007</c:v>
                </c:pt>
                <c:pt idx="8">
                  <c:v>323.49999999999994</c:v>
                </c:pt>
                <c:pt idx="9">
                  <c:v>439.6</c:v>
                </c:pt>
                <c:pt idx="10">
                  <c:v>329.89999999999986</c:v>
                </c:pt>
                <c:pt idx="11">
                  <c:v>262.30000000000007</c:v>
                </c:pt>
                <c:pt idx="12">
                  <c:v>257.2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4424"/>
        <c:axId val="438691288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vjtj!$B$10:$N$10</c:f>
              <c:numCache>
                <c:formatCode>0.0</c:formatCode>
                <c:ptCount val="13"/>
                <c:pt idx="0">
                  <c:v>15.607650273224039</c:v>
                </c:pt>
                <c:pt idx="1">
                  <c:v>15.190710382513664</c:v>
                </c:pt>
                <c:pt idx="2">
                  <c:v>15.918032786885249</c:v>
                </c:pt>
                <c:pt idx="3">
                  <c:v>14.975409836065571</c:v>
                </c:pt>
                <c:pt idx="4">
                  <c:v>16.327322404371589</c:v>
                </c:pt>
                <c:pt idx="5">
                  <c:v>14.918032786885245</c:v>
                </c:pt>
                <c:pt idx="6">
                  <c:v>14.971584699453558</c:v>
                </c:pt>
                <c:pt idx="7">
                  <c:v>15.73661202185793</c:v>
                </c:pt>
                <c:pt idx="8">
                  <c:v>15.225683060109283</c:v>
                </c:pt>
                <c:pt idx="9">
                  <c:v>16.055737704918041</c:v>
                </c:pt>
                <c:pt idx="10">
                  <c:v>15.61912568306011</c:v>
                </c:pt>
                <c:pt idx="11">
                  <c:v>17.366666666666667</c:v>
                </c:pt>
                <c:pt idx="12">
                  <c:v>15.98743169398908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7560"/>
        <c:axId val="438690504"/>
      </c:lineChart>
      <c:catAx>
        <c:axId val="438694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91288"/>
        <c:crosses val="autoZero"/>
        <c:auto val="1"/>
        <c:lblAlgn val="ctr"/>
        <c:lblOffset val="100"/>
        <c:noMultiLvlLbl val="0"/>
      </c:catAx>
      <c:valAx>
        <c:axId val="438691288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94424"/>
        <c:crosses val="autoZero"/>
        <c:crossBetween val="between"/>
        <c:majorUnit val="100"/>
      </c:valAx>
      <c:valAx>
        <c:axId val="438690504"/>
        <c:scaling>
          <c:orientation val="minMax"/>
          <c:min val="13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97560"/>
        <c:crosses val="max"/>
        <c:crossBetween val="between"/>
      </c:valAx>
      <c:catAx>
        <c:axId val="43869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8690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671364126806253"/>
          <c:y val="0.79111088128364937"/>
          <c:w val="0.73427816053206285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de periode 1 okt - 30 sept</a:t>
            </a:r>
          </a:p>
        </c:rich>
      </c:tx>
      <c:layout>
        <c:manualLayout>
          <c:xMode val="edge"/>
          <c:yMode val="edge"/>
          <c:x val="0.160513131565634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103178546331602"/>
          <c:y val="8.0616904483194529E-2"/>
          <c:w val="0.8025196204671351"/>
          <c:h val="0.78566128057958684"/>
        </c:manualLayout>
      </c:layout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vjtj!$B$24:$N$24</c:f>
              <c:numCache>
                <c:formatCode>0</c:formatCode>
                <c:ptCount val="13"/>
                <c:pt idx="0">
                  <c:v>1647.5000000000002</c:v>
                </c:pt>
                <c:pt idx="1">
                  <c:v>1686.1000000000004</c:v>
                </c:pt>
                <c:pt idx="2">
                  <c:v>1845.7000000000005</c:v>
                </c:pt>
                <c:pt idx="3">
                  <c:v>1755.0999999999992</c:v>
                </c:pt>
                <c:pt idx="4">
                  <c:v>1712.4999999999991</c:v>
                </c:pt>
                <c:pt idx="5">
                  <c:v>1786.6000000000008</c:v>
                </c:pt>
                <c:pt idx="6">
                  <c:v>1644.2000000000021</c:v>
                </c:pt>
                <c:pt idx="7">
                  <c:v>1778.1999999999998</c:v>
                </c:pt>
                <c:pt idx="8">
                  <c:v>1856.6999999999998</c:v>
                </c:pt>
                <c:pt idx="9">
                  <c:v>1817.2999999999995</c:v>
                </c:pt>
                <c:pt idx="10">
                  <c:v>1808.3999999999994</c:v>
                </c:pt>
                <c:pt idx="11">
                  <c:v>1976.8000000000002</c:v>
                </c:pt>
                <c:pt idx="12">
                  <c:v>1987.200000000001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vjtj!$B$25:$N$25</c:f>
              <c:numCache>
                <c:formatCode>0</c:formatCode>
                <c:ptCount val="13"/>
                <c:pt idx="0">
                  <c:v>908</c:v>
                </c:pt>
                <c:pt idx="1">
                  <c:v>730.70000000000061</c:v>
                </c:pt>
                <c:pt idx="2">
                  <c:v>573.90000000000066</c:v>
                </c:pt>
                <c:pt idx="3">
                  <c:v>838.10000000000014</c:v>
                </c:pt>
                <c:pt idx="4">
                  <c:v>731.79999999999984</c:v>
                </c:pt>
                <c:pt idx="5">
                  <c:v>819.30000000000052</c:v>
                </c:pt>
                <c:pt idx="6">
                  <c:v>691.60000000000025</c:v>
                </c:pt>
                <c:pt idx="7">
                  <c:v>855.09999999999991</c:v>
                </c:pt>
                <c:pt idx="8">
                  <c:v>705.6</c:v>
                </c:pt>
                <c:pt idx="9">
                  <c:v>849.2</c:v>
                </c:pt>
                <c:pt idx="10">
                  <c:v>655.30000000000018</c:v>
                </c:pt>
                <c:pt idx="11">
                  <c:v>666.39999999999975</c:v>
                </c:pt>
                <c:pt idx="12">
                  <c:v>630.30000000000018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0304"/>
        <c:axId val="438698736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vjtj!$B$23:$N$23</c:f>
              <c:numCache>
                <c:formatCode>0.0</c:formatCode>
                <c:ptCount val="13"/>
                <c:pt idx="0">
                  <c:v>11.950684931506849</c:v>
                </c:pt>
                <c:pt idx="1">
                  <c:v>10.743989071038252</c:v>
                </c:pt>
                <c:pt idx="2">
                  <c:v>10.315616438356159</c:v>
                </c:pt>
                <c:pt idx="3">
                  <c:v>10.038356164383561</c:v>
                </c:pt>
                <c:pt idx="4">
                  <c:v>10.679452054794522</c:v>
                </c:pt>
                <c:pt idx="5">
                  <c:v>10.715846994535516</c:v>
                </c:pt>
                <c:pt idx="6">
                  <c:v>9.8797260273972647</c:v>
                </c:pt>
                <c:pt idx="7">
                  <c:v>11.68</c:v>
                </c:pt>
                <c:pt idx="8">
                  <c:v>10.862191780821913</c:v>
                </c:pt>
                <c:pt idx="9">
                  <c:v>11.704644808743168</c:v>
                </c:pt>
                <c:pt idx="10">
                  <c:v>10.800273972602739</c:v>
                </c:pt>
                <c:pt idx="11">
                  <c:v>11.717260273972611</c:v>
                </c:pt>
                <c:pt idx="12">
                  <c:v>11.553424657534254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88936"/>
        <c:axId val="438699128"/>
      </c:lineChart>
      <c:catAx>
        <c:axId val="43870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98736"/>
        <c:crosses val="autoZero"/>
        <c:auto val="1"/>
        <c:lblAlgn val="ctr"/>
        <c:lblOffset val="100"/>
        <c:noMultiLvlLbl val="0"/>
      </c:catAx>
      <c:valAx>
        <c:axId val="438698736"/>
        <c:scaling>
          <c:orientation val="minMax"/>
          <c:max val="22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700304"/>
        <c:crosses val="autoZero"/>
        <c:crossBetween val="between"/>
        <c:majorUnit val="100"/>
      </c:valAx>
      <c:valAx>
        <c:axId val="438699128"/>
        <c:scaling>
          <c:orientation val="minMax"/>
          <c:max val="15"/>
          <c:min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88936"/>
        <c:crosses val="max"/>
        <c:crossBetween val="between"/>
      </c:valAx>
      <c:catAx>
        <c:axId val="438688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8699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392403641813412E-2"/>
          <c:y val="9.8823356589091055E-2"/>
          <c:w val="0.68919811844875167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000" b="1"/>
              <a:t>Weerskarakteristieken gedurende het hele jaar (1 jan - 31 dec)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0103178546331602"/>
          <c:y val="7.9393457514820034E-2"/>
          <c:w val="0.8025196204671351"/>
          <c:h val="0.78443766892592914"/>
        </c:manualLayout>
      </c:layout>
      <c:lineChart>
        <c:grouping val="standard"/>
        <c:varyColors val="0"/>
        <c:ser>
          <c:idx val="2"/>
          <c:order val="1"/>
          <c:tx>
            <c:strRef>
              <c:f>vjtj!$A$11</c:f>
              <c:strCache>
                <c:ptCount val="1"/>
                <c:pt idx="0">
                  <c:v>zonuren</c:v>
                </c:pt>
              </c:strCache>
            </c:strRef>
          </c:tx>
          <c:spPr>
            <a:ln w="6032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0">
                <a:solidFill>
                  <a:srgbClr val="FFC00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127000" cap="rnd">
                  <a:solidFill>
                    <a:srgbClr val="FFC000"/>
                  </a:solidFill>
                </a:ln>
                <a:effectLst/>
              </c:spPr>
            </c:marker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vjtj!$B$36:$N$36</c:f>
              <c:numCache>
                <c:formatCode>0</c:formatCode>
                <c:ptCount val="13"/>
                <c:pt idx="0">
                  <c:v>1669.1999999999998</c:v>
                </c:pt>
                <c:pt idx="1">
                  <c:v>1684.8</c:v>
                </c:pt>
                <c:pt idx="2">
                  <c:v>1815.3000000000004</c:v>
                </c:pt>
                <c:pt idx="3">
                  <c:v>1724.1000000000001</c:v>
                </c:pt>
                <c:pt idx="4">
                  <c:v>1831.4000000000003</c:v>
                </c:pt>
                <c:pt idx="5">
                  <c:v>1705.8000000000006</c:v>
                </c:pt>
                <c:pt idx="6">
                  <c:v>1631</c:v>
                </c:pt>
                <c:pt idx="7">
                  <c:v>1799</c:v>
                </c:pt>
                <c:pt idx="8">
                  <c:v>1882</c:v>
                </c:pt>
                <c:pt idx="9">
                  <c:v>1835.9999999999986</c:v>
                </c:pt>
                <c:pt idx="10">
                  <c:v>1749.299999999999</c:v>
                </c:pt>
                <c:pt idx="11">
                  <c:v>2060.7000000000007</c:v>
                </c:pt>
                <c:pt idx="12">
                  <c:v>1933.5000000000007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vjtj!$A$12</c:f>
              <c:strCache>
                <c:ptCount val="1"/>
                <c:pt idx="0">
                  <c:v>regenval mm</c:v>
                </c:pt>
              </c:strCache>
            </c:strRef>
          </c:tx>
          <c:spPr>
            <a:ln w="6350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vjtj!$B$37:$N$37</c:f>
              <c:numCache>
                <c:formatCode>0</c:formatCode>
                <c:ptCount val="13"/>
                <c:pt idx="0">
                  <c:v>845.20000000000016</c:v>
                </c:pt>
                <c:pt idx="1">
                  <c:v>710.50000000000011</c:v>
                </c:pt>
                <c:pt idx="2">
                  <c:v>731.89999999999986</c:v>
                </c:pt>
                <c:pt idx="3">
                  <c:v>755.70000000000027</c:v>
                </c:pt>
                <c:pt idx="4">
                  <c:v>730.4000000000002</c:v>
                </c:pt>
                <c:pt idx="5">
                  <c:v>849.3</c:v>
                </c:pt>
                <c:pt idx="6">
                  <c:v>693.20000000000016</c:v>
                </c:pt>
                <c:pt idx="7">
                  <c:v>807.29999999999973</c:v>
                </c:pt>
                <c:pt idx="8">
                  <c:v>676.60000000000036</c:v>
                </c:pt>
                <c:pt idx="9">
                  <c:v>829.60000000000025</c:v>
                </c:pt>
                <c:pt idx="10">
                  <c:v>721.30000000000018</c:v>
                </c:pt>
                <c:pt idx="11">
                  <c:v>628.20000000000005</c:v>
                </c:pt>
                <c:pt idx="12">
                  <c:v>707.5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4816"/>
        <c:axId val="438689720"/>
      </c:lineChart>
      <c:lineChart>
        <c:grouping val="standard"/>
        <c:varyColors val="0"/>
        <c:ser>
          <c:idx val="1"/>
          <c:order val="0"/>
          <c:tx>
            <c:strRef>
              <c:f>vjtj!$A$10</c:f>
              <c:strCache>
                <c:ptCount val="1"/>
                <c:pt idx="0">
                  <c:v>gemiddelde temperatuur °C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12700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vjtj!$B$1:$N$1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vjtj!$B$35:$N$35</c:f>
              <c:numCache>
                <c:formatCode>0.0</c:formatCode>
                <c:ptCount val="13"/>
                <c:pt idx="0">
                  <c:v>11.215342465753425</c:v>
                </c:pt>
                <c:pt idx="1">
                  <c:v>10.620491803278696</c:v>
                </c:pt>
                <c:pt idx="2">
                  <c:v>10.630136986301366</c:v>
                </c:pt>
                <c:pt idx="3">
                  <c:v>9.4115068493150762</c:v>
                </c:pt>
                <c:pt idx="4">
                  <c:v>11.538356164383559</c:v>
                </c:pt>
                <c:pt idx="5">
                  <c:v>10.480327868852456</c:v>
                </c:pt>
                <c:pt idx="6">
                  <c:v>10.061369863013701</c:v>
                </c:pt>
                <c:pt idx="7">
                  <c:v>11.807123287671232</c:v>
                </c:pt>
                <c:pt idx="8">
                  <c:v>11.134246575342464</c:v>
                </c:pt>
                <c:pt idx="9">
                  <c:v>10.935519125683062</c:v>
                </c:pt>
                <c:pt idx="10">
                  <c:v>11.186027397260279</c:v>
                </c:pt>
                <c:pt idx="11">
                  <c:v>11.746849315068495</c:v>
                </c:pt>
                <c:pt idx="12">
                  <c:v>11.488219178082201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92856"/>
        <c:axId val="438692072"/>
      </c:lineChart>
      <c:catAx>
        <c:axId val="4386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89720"/>
        <c:crosses val="autoZero"/>
        <c:auto val="1"/>
        <c:lblAlgn val="ctr"/>
        <c:lblOffset val="100"/>
        <c:noMultiLvlLbl val="0"/>
      </c:catAx>
      <c:valAx>
        <c:axId val="438689720"/>
        <c:scaling>
          <c:orientation val="minMax"/>
          <c:max val="220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/>
                  <a:t>Zonuren en regenval (mm)</a:t>
                </a:r>
              </a:p>
            </c:rich>
          </c:tx>
          <c:layout>
            <c:manualLayout>
              <c:xMode val="edge"/>
              <c:yMode val="edge"/>
              <c:x val="9.5624331691871942E-3"/>
              <c:y val="0.3064567500215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94816"/>
        <c:crosses val="autoZero"/>
        <c:crossBetween val="between"/>
        <c:majorUnit val="100"/>
      </c:valAx>
      <c:valAx>
        <c:axId val="438692072"/>
        <c:scaling>
          <c:orientation val="minMax"/>
          <c:max val="15"/>
          <c:min val="6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400" b="1">
                    <a:solidFill>
                      <a:srgbClr val="FF0000"/>
                    </a:solidFill>
                  </a:rPr>
                  <a:t>temperatuur (°C)</a:t>
                </a:r>
              </a:p>
            </c:rich>
          </c:tx>
          <c:layout>
            <c:manualLayout>
              <c:xMode val="edge"/>
              <c:yMode val="edge"/>
              <c:x val="0.96572550739787044"/>
              <c:y val="0.364417570733975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38692856"/>
        <c:crosses val="max"/>
        <c:crossBetween val="between"/>
      </c:valAx>
      <c:catAx>
        <c:axId val="438692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8692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98151750543762"/>
          <c:y val="0.10718936897210693"/>
          <c:w val="0.65641263329725286"/>
          <c:h val="9.1764945354129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Het weer in Eindhoven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1 okt 2018 - 30</a:t>
            </a:r>
            <a:r>
              <a:rPr lang="nl-NL" baseline="0"/>
              <a:t> sept 2019</a:t>
            </a:r>
            <a:endParaRPr lang="nl-NL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 volgens het KNMI</a:t>
            </a:r>
          </a:p>
        </c:rich>
      </c:tx>
      <c:layout>
        <c:manualLayout>
          <c:xMode val="edge"/>
          <c:yMode val="edge"/>
          <c:x val="0.17063081695966908"/>
          <c:y val="4.7457627118644069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F0"/>
            </a:solidFill>
            <a:ln w="12700">
              <a:solidFill>
                <a:srgbClr val="00B0F0"/>
              </a:solidFill>
              <a:prstDash val="solid"/>
            </a:ln>
          </c:spPr>
          <c:invertIfNegative val="0"/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KNMI!$L$4:$L$368</c:f>
              <c:numCache>
                <c:formatCode>0.0</c:formatCode>
                <c:ptCount val="365"/>
                <c:pt idx="0">
                  <c:v>1.8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</c:v>
                </c:pt>
                <c:pt idx="22">
                  <c:v>0</c:v>
                </c:pt>
                <c:pt idx="23">
                  <c:v>1.7</c:v>
                </c:pt>
                <c:pt idx="24">
                  <c:v>0</c:v>
                </c:pt>
                <c:pt idx="25">
                  <c:v>2.2000000000000002</c:v>
                </c:pt>
                <c:pt idx="26">
                  <c:v>1.1000000000000001</c:v>
                </c:pt>
                <c:pt idx="27">
                  <c:v>0</c:v>
                </c:pt>
                <c:pt idx="28">
                  <c:v>0.3</c:v>
                </c:pt>
                <c:pt idx="29">
                  <c:v>28.8</c:v>
                </c:pt>
                <c:pt idx="30">
                  <c:v>0</c:v>
                </c:pt>
                <c:pt idx="31">
                  <c:v>2.8</c:v>
                </c:pt>
                <c:pt idx="32">
                  <c:v>2.6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1.7</c:v>
                </c:pt>
                <c:pt idx="38">
                  <c:v>0</c:v>
                </c:pt>
                <c:pt idx="39">
                  <c:v>0</c:v>
                </c:pt>
                <c:pt idx="40">
                  <c:v>4</c:v>
                </c:pt>
                <c:pt idx="41">
                  <c:v>5.5</c:v>
                </c:pt>
                <c:pt idx="42">
                  <c:v>6.6</c:v>
                </c:pt>
                <c:pt idx="43">
                  <c:v>2.9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0.2</c:v>
                </c:pt>
                <c:pt idx="50">
                  <c:v>0</c:v>
                </c:pt>
                <c:pt idx="51">
                  <c:v>0.5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1.7</c:v>
                </c:pt>
                <c:pt idx="57">
                  <c:v>0</c:v>
                </c:pt>
                <c:pt idx="58">
                  <c:v>2.2999999999999998</c:v>
                </c:pt>
                <c:pt idx="59">
                  <c:v>3.3</c:v>
                </c:pt>
                <c:pt idx="60">
                  <c:v>0</c:v>
                </c:pt>
                <c:pt idx="61">
                  <c:v>1.2</c:v>
                </c:pt>
                <c:pt idx="62">
                  <c:v>11.3</c:v>
                </c:pt>
                <c:pt idx="63">
                  <c:v>18.600000000000001</c:v>
                </c:pt>
                <c:pt idx="64">
                  <c:v>0.3</c:v>
                </c:pt>
                <c:pt idx="65">
                  <c:v>0.6</c:v>
                </c:pt>
                <c:pt idx="66">
                  <c:v>1.7</c:v>
                </c:pt>
                <c:pt idx="67">
                  <c:v>10.3</c:v>
                </c:pt>
                <c:pt idx="68">
                  <c:v>6.9</c:v>
                </c:pt>
                <c:pt idx="69">
                  <c:v>11.3</c:v>
                </c:pt>
                <c:pt idx="70">
                  <c:v>4.3</c:v>
                </c:pt>
                <c:pt idx="71">
                  <c:v>0.4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2.2000000000000002</c:v>
                </c:pt>
                <c:pt idx="76">
                  <c:v>1.6</c:v>
                </c:pt>
                <c:pt idx="77">
                  <c:v>1.7</c:v>
                </c:pt>
                <c:pt idx="78">
                  <c:v>0</c:v>
                </c:pt>
                <c:pt idx="79">
                  <c:v>0.4</c:v>
                </c:pt>
                <c:pt idx="80">
                  <c:v>1</c:v>
                </c:pt>
                <c:pt idx="81">
                  <c:v>14.2</c:v>
                </c:pt>
                <c:pt idx="82">
                  <c:v>3.9</c:v>
                </c:pt>
                <c:pt idx="83">
                  <c:v>8.8000000000000007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0.3</c:v>
                </c:pt>
                <c:pt idx="90">
                  <c:v>1.1000000000000001</c:v>
                </c:pt>
                <c:pt idx="91">
                  <c:v>0.5</c:v>
                </c:pt>
                <c:pt idx="92">
                  <c:v>1.2</c:v>
                </c:pt>
                <c:pt idx="93">
                  <c:v>0</c:v>
                </c:pt>
                <c:pt idx="94">
                  <c:v>0</c:v>
                </c:pt>
                <c:pt idx="95">
                  <c:v>0.3</c:v>
                </c:pt>
                <c:pt idx="96">
                  <c:v>0.6</c:v>
                </c:pt>
                <c:pt idx="97">
                  <c:v>0</c:v>
                </c:pt>
                <c:pt idx="98">
                  <c:v>3.7</c:v>
                </c:pt>
                <c:pt idx="99">
                  <c:v>1.2</c:v>
                </c:pt>
                <c:pt idx="100">
                  <c:v>0.1</c:v>
                </c:pt>
                <c:pt idx="101">
                  <c:v>0.8</c:v>
                </c:pt>
                <c:pt idx="102">
                  <c:v>2.8</c:v>
                </c:pt>
                <c:pt idx="103">
                  <c:v>4.4000000000000004</c:v>
                </c:pt>
                <c:pt idx="104">
                  <c:v>12.2</c:v>
                </c:pt>
                <c:pt idx="105">
                  <c:v>2.8</c:v>
                </c:pt>
                <c:pt idx="106">
                  <c:v>0</c:v>
                </c:pt>
                <c:pt idx="107">
                  <c:v>1.5</c:v>
                </c:pt>
                <c:pt idx="108">
                  <c:v>6.9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3.3</c:v>
                </c:pt>
                <c:pt idx="114">
                  <c:v>0</c:v>
                </c:pt>
                <c:pt idx="115">
                  <c:v>0</c:v>
                </c:pt>
                <c:pt idx="116">
                  <c:v>1.2</c:v>
                </c:pt>
                <c:pt idx="117">
                  <c:v>1.7</c:v>
                </c:pt>
                <c:pt idx="118">
                  <c:v>8.4</c:v>
                </c:pt>
                <c:pt idx="119">
                  <c:v>10.4</c:v>
                </c:pt>
                <c:pt idx="120">
                  <c:v>0</c:v>
                </c:pt>
                <c:pt idx="121">
                  <c:v>2</c:v>
                </c:pt>
                <c:pt idx="122">
                  <c:v>0</c:v>
                </c:pt>
                <c:pt idx="123">
                  <c:v>3.2</c:v>
                </c:pt>
                <c:pt idx="124">
                  <c:v>6.6</c:v>
                </c:pt>
                <c:pt idx="125">
                  <c:v>0</c:v>
                </c:pt>
                <c:pt idx="126">
                  <c:v>0.7</c:v>
                </c:pt>
                <c:pt idx="127">
                  <c:v>0.1</c:v>
                </c:pt>
                <c:pt idx="128">
                  <c:v>4.2</c:v>
                </c:pt>
                <c:pt idx="129">
                  <c:v>2</c:v>
                </c:pt>
                <c:pt idx="130">
                  <c:v>3.6</c:v>
                </c:pt>
                <c:pt idx="131">
                  <c:v>0.2</c:v>
                </c:pt>
                <c:pt idx="132">
                  <c:v>22.7</c:v>
                </c:pt>
                <c:pt idx="133">
                  <c:v>0.4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2.2000000000000002</c:v>
                </c:pt>
                <c:pt idx="151">
                  <c:v>4.3</c:v>
                </c:pt>
                <c:pt idx="152">
                  <c:v>0.7</c:v>
                </c:pt>
                <c:pt idx="153">
                  <c:v>6</c:v>
                </c:pt>
                <c:pt idx="154">
                  <c:v>4.3</c:v>
                </c:pt>
                <c:pt idx="155">
                  <c:v>1.3</c:v>
                </c:pt>
                <c:pt idx="156">
                  <c:v>0.3</c:v>
                </c:pt>
                <c:pt idx="157">
                  <c:v>11.4</c:v>
                </c:pt>
                <c:pt idx="158">
                  <c:v>2.7</c:v>
                </c:pt>
                <c:pt idx="159">
                  <c:v>4</c:v>
                </c:pt>
                <c:pt idx="160">
                  <c:v>12</c:v>
                </c:pt>
                <c:pt idx="161">
                  <c:v>2.2999999999999998</c:v>
                </c:pt>
                <c:pt idx="162">
                  <c:v>1.9</c:v>
                </c:pt>
                <c:pt idx="163">
                  <c:v>8.1999999999999993</c:v>
                </c:pt>
                <c:pt idx="164">
                  <c:v>8.6</c:v>
                </c:pt>
                <c:pt idx="165">
                  <c:v>6</c:v>
                </c:pt>
                <c:pt idx="166">
                  <c:v>6.8</c:v>
                </c:pt>
                <c:pt idx="167">
                  <c:v>5.7</c:v>
                </c:pt>
                <c:pt idx="168">
                  <c:v>0.8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2.6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3.1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8.3000000000000007</c:v>
                </c:pt>
                <c:pt idx="206">
                  <c:v>1.5</c:v>
                </c:pt>
                <c:pt idx="207">
                  <c:v>0.1</c:v>
                </c:pt>
                <c:pt idx="208">
                  <c:v>4.5999999999999996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1.7</c:v>
                </c:pt>
                <c:pt idx="214">
                  <c:v>2.6</c:v>
                </c:pt>
                <c:pt idx="215">
                  <c:v>2.4</c:v>
                </c:pt>
                <c:pt idx="216">
                  <c:v>0.6</c:v>
                </c:pt>
                <c:pt idx="217">
                  <c:v>3.2</c:v>
                </c:pt>
                <c:pt idx="218">
                  <c:v>0</c:v>
                </c:pt>
                <c:pt idx="219">
                  <c:v>2</c:v>
                </c:pt>
                <c:pt idx="220">
                  <c:v>0.7</c:v>
                </c:pt>
                <c:pt idx="221">
                  <c:v>4.9000000000000004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0.5</c:v>
                </c:pt>
                <c:pt idx="229">
                  <c:v>0</c:v>
                </c:pt>
                <c:pt idx="230">
                  <c:v>0.8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1.9</c:v>
                </c:pt>
                <c:pt idx="238">
                  <c:v>0.9</c:v>
                </c:pt>
                <c:pt idx="239">
                  <c:v>11.7</c:v>
                </c:pt>
                <c:pt idx="240">
                  <c:v>0</c:v>
                </c:pt>
                <c:pt idx="241">
                  <c:v>0.5</c:v>
                </c:pt>
                <c:pt idx="242">
                  <c:v>0</c:v>
                </c:pt>
                <c:pt idx="243">
                  <c:v>0</c:v>
                </c:pt>
                <c:pt idx="244">
                  <c:v>6.5</c:v>
                </c:pt>
                <c:pt idx="245">
                  <c:v>0</c:v>
                </c:pt>
                <c:pt idx="246">
                  <c:v>12.1</c:v>
                </c:pt>
                <c:pt idx="247">
                  <c:v>21.7</c:v>
                </c:pt>
                <c:pt idx="248">
                  <c:v>4.4000000000000004</c:v>
                </c:pt>
                <c:pt idx="249">
                  <c:v>0.6</c:v>
                </c:pt>
                <c:pt idx="250">
                  <c:v>0.3</c:v>
                </c:pt>
                <c:pt idx="251">
                  <c:v>0</c:v>
                </c:pt>
                <c:pt idx="252">
                  <c:v>2.1</c:v>
                </c:pt>
                <c:pt idx="253">
                  <c:v>0</c:v>
                </c:pt>
                <c:pt idx="254">
                  <c:v>20</c:v>
                </c:pt>
                <c:pt idx="255">
                  <c:v>5.5</c:v>
                </c:pt>
                <c:pt idx="256">
                  <c:v>0.3</c:v>
                </c:pt>
                <c:pt idx="257">
                  <c:v>6.3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1.3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4.7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8</c:v>
                </c:pt>
                <c:pt idx="285">
                  <c:v>1.3</c:v>
                </c:pt>
                <c:pt idx="286">
                  <c:v>0.5</c:v>
                </c:pt>
                <c:pt idx="287">
                  <c:v>0.1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0.3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3</c:v>
                </c:pt>
                <c:pt idx="299">
                  <c:v>10.7</c:v>
                </c:pt>
                <c:pt idx="300">
                  <c:v>0.1</c:v>
                </c:pt>
                <c:pt idx="301">
                  <c:v>0</c:v>
                </c:pt>
                <c:pt idx="302">
                  <c:v>0</c:v>
                </c:pt>
                <c:pt idx="303">
                  <c:v>0.6</c:v>
                </c:pt>
                <c:pt idx="304">
                  <c:v>0</c:v>
                </c:pt>
                <c:pt idx="305">
                  <c:v>2.4</c:v>
                </c:pt>
                <c:pt idx="306">
                  <c:v>0.4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5.4</c:v>
                </c:pt>
                <c:pt idx="313">
                  <c:v>0</c:v>
                </c:pt>
                <c:pt idx="314">
                  <c:v>0</c:v>
                </c:pt>
                <c:pt idx="315">
                  <c:v>4.2</c:v>
                </c:pt>
                <c:pt idx="316">
                  <c:v>1.9</c:v>
                </c:pt>
                <c:pt idx="317">
                  <c:v>1.5</c:v>
                </c:pt>
                <c:pt idx="318">
                  <c:v>3.4</c:v>
                </c:pt>
                <c:pt idx="319">
                  <c:v>0.6</c:v>
                </c:pt>
                <c:pt idx="320">
                  <c:v>1.2</c:v>
                </c:pt>
                <c:pt idx="321">
                  <c:v>4.3</c:v>
                </c:pt>
                <c:pt idx="322">
                  <c:v>0</c:v>
                </c:pt>
                <c:pt idx="323">
                  <c:v>2.2000000000000002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0.5</c:v>
                </c:pt>
                <c:pt idx="332">
                  <c:v>13</c:v>
                </c:pt>
                <c:pt idx="333">
                  <c:v>0</c:v>
                </c:pt>
                <c:pt idx="334">
                  <c:v>0.3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4.8</c:v>
                </c:pt>
                <c:pt idx="339">
                  <c:v>0.8</c:v>
                </c:pt>
                <c:pt idx="340">
                  <c:v>0</c:v>
                </c:pt>
                <c:pt idx="341">
                  <c:v>2.6</c:v>
                </c:pt>
                <c:pt idx="342">
                  <c:v>0.6</c:v>
                </c:pt>
                <c:pt idx="343">
                  <c:v>0</c:v>
                </c:pt>
                <c:pt idx="344">
                  <c:v>0</c:v>
                </c:pt>
                <c:pt idx="345">
                  <c:v>1.7</c:v>
                </c:pt>
                <c:pt idx="346">
                  <c:v>0</c:v>
                </c:pt>
                <c:pt idx="347">
                  <c:v>0.5</c:v>
                </c:pt>
                <c:pt idx="348">
                  <c:v>0</c:v>
                </c:pt>
                <c:pt idx="349">
                  <c:v>0</c:v>
                </c:pt>
                <c:pt idx="350">
                  <c:v>0.2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4.0999999999999996</c:v>
                </c:pt>
                <c:pt idx="357">
                  <c:v>1.8</c:v>
                </c:pt>
                <c:pt idx="358">
                  <c:v>7.2</c:v>
                </c:pt>
                <c:pt idx="359">
                  <c:v>2.1</c:v>
                </c:pt>
                <c:pt idx="360">
                  <c:v>7.4</c:v>
                </c:pt>
                <c:pt idx="361">
                  <c:v>5.6</c:v>
                </c:pt>
                <c:pt idx="362">
                  <c:v>1.7</c:v>
                </c:pt>
                <c:pt idx="363">
                  <c:v>6.2</c:v>
                </c:pt>
                <c:pt idx="364">
                  <c:v>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93640"/>
        <c:axId val="438702656"/>
      </c:barChart>
      <c:lineChart>
        <c:grouping val="standard"/>
        <c:varyColors val="0"/>
        <c:ser>
          <c:idx val="0"/>
          <c:order val="1"/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KNMI!$G$4:$G$368</c:f>
              <c:numCache>
                <c:formatCode>0.0</c:formatCode>
                <c:ptCount val="365"/>
                <c:pt idx="0">
                  <c:v>9.6</c:v>
                </c:pt>
                <c:pt idx="1">
                  <c:v>11.1</c:v>
                </c:pt>
                <c:pt idx="2">
                  <c:v>11.9</c:v>
                </c:pt>
                <c:pt idx="3">
                  <c:v>13.8</c:v>
                </c:pt>
                <c:pt idx="4">
                  <c:v>13.6</c:v>
                </c:pt>
                <c:pt idx="5">
                  <c:v>15.8</c:v>
                </c:pt>
                <c:pt idx="6">
                  <c:v>10.8</c:v>
                </c:pt>
                <c:pt idx="7">
                  <c:v>9</c:v>
                </c:pt>
                <c:pt idx="8">
                  <c:v>11.3</c:v>
                </c:pt>
                <c:pt idx="9">
                  <c:v>15.9</c:v>
                </c:pt>
                <c:pt idx="10">
                  <c:v>17.8</c:v>
                </c:pt>
                <c:pt idx="11">
                  <c:v>19.100000000000001</c:v>
                </c:pt>
                <c:pt idx="12">
                  <c:v>20.7</c:v>
                </c:pt>
                <c:pt idx="13">
                  <c:v>19</c:v>
                </c:pt>
                <c:pt idx="14">
                  <c:v>17.100000000000001</c:v>
                </c:pt>
                <c:pt idx="15">
                  <c:v>16.8</c:v>
                </c:pt>
                <c:pt idx="16">
                  <c:v>14.3</c:v>
                </c:pt>
                <c:pt idx="17">
                  <c:v>13.3</c:v>
                </c:pt>
                <c:pt idx="18">
                  <c:v>11.1</c:v>
                </c:pt>
                <c:pt idx="19">
                  <c:v>7.8</c:v>
                </c:pt>
                <c:pt idx="20">
                  <c:v>10.1</c:v>
                </c:pt>
                <c:pt idx="21">
                  <c:v>10.5</c:v>
                </c:pt>
                <c:pt idx="22">
                  <c:v>11.5</c:v>
                </c:pt>
                <c:pt idx="23">
                  <c:v>14.1</c:v>
                </c:pt>
                <c:pt idx="24">
                  <c:v>12.1</c:v>
                </c:pt>
                <c:pt idx="25">
                  <c:v>8.9</c:v>
                </c:pt>
                <c:pt idx="26">
                  <c:v>6.1</c:v>
                </c:pt>
                <c:pt idx="27">
                  <c:v>4.0999999999999996</c:v>
                </c:pt>
                <c:pt idx="28">
                  <c:v>4.7</c:v>
                </c:pt>
                <c:pt idx="29">
                  <c:v>5.8</c:v>
                </c:pt>
                <c:pt idx="30">
                  <c:v>8.1999999999999993</c:v>
                </c:pt>
                <c:pt idx="31">
                  <c:v>10.3</c:v>
                </c:pt>
                <c:pt idx="32">
                  <c:v>7.3</c:v>
                </c:pt>
                <c:pt idx="33">
                  <c:v>4</c:v>
                </c:pt>
                <c:pt idx="34">
                  <c:v>6.7</c:v>
                </c:pt>
                <c:pt idx="35">
                  <c:v>9.1</c:v>
                </c:pt>
                <c:pt idx="36">
                  <c:v>12.2</c:v>
                </c:pt>
                <c:pt idx="37">
                  <c:v>11.4</c:v>
                </c:pt>
                <c:pt idx="38">
                  <c:v>9.5</c:v>
                </c:pt>
                <c:pt idx="39">
                  <c:v>9.5</c:v>
                </c:pt>
                <c:pt idx="40">
                  <c:v>11.9</c:v>
                </c:pt>
                <c:pt idx="41">
                  <c:v>11.6</c:v>
                </c:pt>
                <c:pt idx="42">
                  <c:v>10.1</c:v>
                </c:pt>
                <c:pt idx="43">
                  <c:v>9.8000000000000007</c:v>
                </c:pt>
                <c:pt idx="44">
                  <c:v>7.9</c:v>
                </c:pt>
                <c:pt idx="45">
                  <c:v>6.7</c:v>
                </c:pt>
                <c:pt idx="46">
                  <c:v>5</c:v>
                </c:pt>
                <c:pt idx="47">
                  <c:v>5.5</c:v>
                </c:pt>
                <c:pt idx="48">
                  <c:v>2.6</c:v>
                </c:pt>
                <c:pt idx="49">
                  <c:v>4.5</c:v>
                </c:pt>
                <c:pt idx="50">
                  <c:v>3.6</c:v>
                </c:pt>
                <c:pt idx="51">
                  <c:v>3.8</c:v>
                </c:pt>
                <c:pt idx="52">
                  <c:v>2.4</c:v>
                </c:pt>
                <c:pt idx="53">
                  <c:v>3.9</c:v>
                </c:pt>
                <c:pt idx="54">
                  <c:v>2.4</c:v>
                </c:pt>
                <c:pt idx="55">
                  <c:v>3.3</c:v>
                </c:pt>
                <c:pt idx="56">
                  <c:v>4.9000000000000004</c:v>
                </c:pt>
                <c:pt idx="57">
                  <c:v>3.2</c:v>
                </c:pt>
                <c:pt idx="58">
                  <c:v>6.5</c:v>
                </c:pt>
                <c:pt idx="59">
                  <c:v>10.4</c:v>
                </c:pt>
                <c:pt idx="60">
                  <c:v>9.4</c:v>
                </c:pt>
                <c:pt idx="61">
                  <c:v>7.8</c:v>
                </c:pt>
                <c:pt idx="62">
                  <c:v>12.3</c:v>
                </c:pt>
                <c:pt idx="63">
                  <c:v>11.9</c:v>
                </c:pt>
                <c:pt idx="64">
                  <c:v>5.2</c:v>
                </c:pt>
                <c:pt idx="65">
                  <c:v>5.8</c:v>
                </c:pt>
                <c:pt idx="66">
                  <c:v>11.5</c:v>
                </c:pt>
                <c:pt idx="67">
                  <c:v>9.8000000000000007</c:v>
                </c:pt>
                <c:pt idx="68">
                  <c:v>8.9</c:v>
                </c:pt>
                <c:pt idx="69">
                  <c:v>7.9</c:v>
                </c:pt>
                <c:pt idx="70">
                  <c:v>4.2</c:v>
                </c:pt>
                <c:pt idx="71">
                  <c:v>3.4</c:v>
                </c:pt>
                <c:pt idx="72">
                  <c:v>1.2</c:v>
                </c:pt>
                <c:pt idx="73">
                  <c:v>1.1000000000000001</c:v>
                </c:pt>
                <c:pt idx="74">
                  <c:v>0.5</c:v>
                </c:pt>
                <c:pt idx="75">
                  <c:v>0.3</c:v>
                </c:pt>
                <c:pt idx="76">
                  <c:v>1.6</c:v>
                </c:pt>
                <c:pt idx="77">
                  <c:v>5.9</c:v>
                </c:pt>
                <c:pt idx="78">
                  <c:v>6.8</c:v>
                </c:pt>
                <c:pt idx="79">
                  <c:v>7.5</c:v>
                </c:pt>
                <c:pt idx="80">
                  <c:v>7.8</c:v>
                </c:pt>
                <c:pt idx="81">
                  <c:v>10.6</c:v>
                </c:pt>
                <c:pt idx="82">
                  <c:v>9.5</c:v>
                </c:pt>
                <c:pt idx="83">
                  <c:v>7.8</c:v>
                </c:pt>
                <c:pt idx="84">
                  <c:v>4.9000000000000004</c:v>
                </c:pt>
                <c:pt idx="85">
                  <c:v>2.2999999999999998</c:v>
                </c:pt>
                <c:pt idx="86">
                  <c:v>0.7</c:v>
                </c:pt>
                <c:pt idx="87">
                  <c:v>1</c:v>
                </c:pt>
                <c:pt idx="88">
                  <c:v>0.2</c:v>
                </c:pt>
                <c:pt idx="89">
                  <c:v>6.2</c:v>
                </c:pt>
                <c:pt idx="90">
                  <c:v>8</c:v>
                </c:pt>
                <c:pt idx="91">
                  <c:v>8.9</c:v>
                </c:pt>
                <c:pt idx="92">
                  <c:v>7</c:v>
                </c:pt>
                <c:pt idx="93">
                  <c:v>4.5999999999999996</c:v>
                </c:pt>
                <c:pt idx="94">
                  <c:v>4.0999999999999996</c:v>
                </c:pt>
                <c:pt idx="95">
                  <c:v>3.7</c:v>
                </c:pt>
                <c:pt idx="96">
                  <c:v>6.2</c:v>
                </c:pt>
                <c:pt idx="97">
                  <c:v>5.3</c:v>
                </c:pt>
                <c:pt idx="98">
                  <c:v>6.2</c:v>
                </c:pt>
                <c:pt idx="99">
                  <c:v>6.7</c:v>
                </c:pt>
                <c:pt idx="100">
                  <c:v>4.0999999999999996</c:v>
                </c:pt>
                <c:pt idx="101">
                  <c:v>1.6</c:v>
                </c:pt>
                <c:pt idx="102">
                  <c:v>5.7</c:v>
                </c:pt>
                <c:pt idx="103">
                  <c:v>6.9</c:v>
                </c:pt>
                <c:pt idx="104">
                  <c:v>8.5</c:v>
                </c:pt>
                <c:pt idx="105">
                  <c:v>4.8</c:v>
                </c:pt>
                <c:pt idx="106">
                  <c:v>5.5</c:v>
                </c:pt>
                <c:pt idx="107">
                  <c:v>6</c:v>
                </c:pt>
                <c:pt idx="108">
                  <c:v>2.9</c:v>
                </c:pt>
                <c:pt idx="109">
                  <c:v>-1.5</c:v>
                </c:pt>
                <c:pt idx="110">
                  <c:v>-0.5</c:v>
                </c:pt>
                <c:pt idx="111">
                  <c:v>-2</c:v>
                </c:pt>
                <c:pt idx="112">
                  <c:v>-3.6</c:v>
                </c:pt>
                <c:pt idx="113">
                  <c:v>-2</c:v>
                </c:pt>
                <c:pt idx="114">
                  <c:v>-1.8</c:v>
                </c:pt>
                <c:pt idx="115">
                  <c:v>-2</c:v>
                </c:pt>
                <c:pt idx="116">
                  <c:v>0.8</c:v>
                </c:pt>
                <c:pt idx="117">
                  <c:v>6.9</c:v>
                </c:pt>
                <c:pt idx="118">
                  <c:v>5.5</c:v>
                </c:pt>
                <c:pt idx="119">
                  <c:v>3.2</c:v>
                </c:pt>
                <c:pt idx="120">
                  <c:v>1.5</c:v>
                </c:pt>
                <c:pt idx="121">
                  <c:v>0.5</c:v>
                </c:pt>
                <c:pt idx="122">
                  <c:v>-1.8</c:v>
                </c:pt>
                <c:pt idx="123">
                  <c:v>1.9</c:v>
                </c:pt>
                <c:pt idx="124">
                  <c:v>1.7</c:v>
                </c:pt>
                <c:pt idx="125">
                  <c:v>1.9</c:v>
                </c:pt>
                <c:pt idx="126">
                  <c:v>1.9</c:v>
                </c:pt>
                <c:pt idx="127">
                  <c:v>3.4</c:v>
                </c:pt>
                <c:pt idx="128">
                  <c:v>5.4</c:v>
                </c:pt>
                <c:pt idx="129">
                  <c:v>8.1</c:v>
                </c:pt>
                <c:pt idx="130">
                  <c:v>8.1</c:v>
                </c:pt>
                <c:pt idx="131">
                  <c:v>8.3000000000000007</c:v>
                </c:pt>
                <c:pt idx="132">
                  <c:v>6.9</c:v>
                </c:pt>
                <c:pt idx="133">
                  <c:v>4.0999999999999996</c:v>
                </c:pt>
                <c:pt idx="134">
                  <c:v>3.1</c:v>
                </c:pt>
                <c:pt idx="135">
                  <c:v>4.2</c:v>
                </c:pt>
                <c:pt idx="136">
                  <c:v>5.6</c:v>
                </c:pt>
                <c:pt idx="137">
                  <c:v>7</c:v>
                </c:pt>
                <c:pt idx="138">
                  <c:v>6.4</c:v>
                </c:pt>
                <c:pt idx="139">
                  <c:v>8.1999999999999993</c:v>
                </c:pt>
                <c:pt idx="140">
                  <c:v>8.1999999999999993</c:v>
                </c:pt>
                <c:pt idx="141">
                  <c:v>7</c:v>
                </c:pt>
                <c:pt idx="142">
                  <c:v>6.7</c:v>
                </c:pt>
                <c:pt idx="143">
                  <c:v>8.6</c:v>
                </c:pt>
                <c:pt idx="144">
                  <c:v>9</c:v>
                </c:pt>
                <c:pt idx="145">
                  <c:v>7.9</c:v>
                </c:pt>
                <c:pt idx="146">
                  <c:v>7.9</c:v>
                </c:pt>
                <c:pt idx="147">
                  <c:v>8.6999999999999993</c:v>
                </c:pt>
                <c:pt idx="148">
                  <c:v>9</c:v>
                </c:pt>
                <c:pt idx="149">
                  <c:v>9.3000000000000007</c:v>
                </c:pt>
                <c:pt idx="150">
                  <c:v>8.1999999999999993</c:v>
                </c:pt>
                <c:pt idx="151">
                  <c:v>6.7</c:v>
                </c:pt>
                <c:pt idx="152">
                  <c:v>8.3000000000000007</c:v>
                </c:pt>
                <c:pt idx="153">
                  <c:v>11</c:v>
                </c:pt>
                <c:pt idx="154">
                  <c:v>8.6999999999999993</c:v>
                </c:pt>
                <c:pt idx="155">
                  <c:v>7.1</c:v>
                </c:pt>
                <c:pt idx="156">
                  <c:v>10.8</c:v>
                </c:pt>
                <c:pt idx="157">
                  <c:v>9</c:v>
                </c:pt>
                <c:pt idx="158">
                  <c:v>7.7</c:v>
                </c:pt>
                <c:pt idx="159">
                  <c:v>9.1999999999999993</c:v>
                </c:pt>
                <c:pt idx="160">
                  <c:v>6.5</c:v>
                </c:pt>
                <c:pt idx="161">
                  <c:v>4.4000000000000004</c:v>
                </c:pt>
                <c:pt idx="162">
                  <c:v>6.7</c:v>
                </c:pt>
                <c:pt idx="163">
                  <c:v>6.3</c:v>
                </c:pt>
                <c:pt idx="164">
                  <c:v>8.1</c:v>
                </c:pt>
                <c:pt idx="165">
                  <c:v>10</c:v>
                </c:pt>
                <c:pt idx="166">
                  <c:v>10.4</c:v>
                </c:pt>
                <c:pt idx="167">
                  <c:v>6.9</c:v>
                </c:pt>
                <c:pt idx="168">
                  <c:v>4.5</c:v>
                </c:pt>
                <c:pt idx="169">
                  <c:v>4.9000000000000004</c:v>
                </c:pt>
                <c:pt idx="170">
                  <c:v>9.1999999999999993</c:v>
                </c:pt>
                <c:pt idx="171">
                  <c:v>9.1</c:v>
                </c:pt>
                <c:pt idx="172">
                  <c:v>10.5</c:v>
                </c:pt>
                <c:pt idx="173">
                  <c:v>9.1</c:v>
                </c:pt>
                <c:pt idx="174">
                  <c:v>6.5</c:v>
                </c:pt>
                <c:pt idx="175">
                  <c:v>7.6</c:v>
                </c:pt>
                <c:pt idx="176">
                  <c:v>7.4</c:v>
                </c:pt>
                <c:pt idx="177">
                  <c:v>8.3000000000000007</c:v>
                </c:pt>
                <c:pt idx="178">
                  <c:v>8.6999999999999993</c:v>
                </c:pt>
                <c:pt idx="179">
                  <c:v>10.1</c:v>
                </c:pt>
                <c:pt idx="180">
                  <c:v>11.8</c:v>
                </c:pt>
                <c:pt idx="181">
                  <c:v>9.3000000000000007</c:v>
                </c:pt>
                <c:pt idx="182">
                  <c:v>9.1</c:v>
                </c:pt>
                <c:pt idx="183">
                  <c:v>9.6999999999999993</c:v>
                </c:pt>
                <c:pt idx="184">
                  <c:v>6.8</c:v>
                </c:pt>
                <c:pt idx="185">
                  <c:v>6.3</c:v>
                </c:pt>
                <c:pt idx="186">
                  <c:v>8.1999999999999993</c:v>
                </c:pt>
                <c:pt idx="187">
                  <c:v>11.5</c:v>
                </c:pt>
                <c:pt idx="188">
                  <c:v>15.5</c:v>
                </c:pt>
                <c:pt idx="189">
                  <c:v>12.2</c:v>
                </c:pt>
                <c:pt idx="190">
                  <c:v>10.8</c:v>
                </c:pt>
                <c:pt idx="191">
                  <c:v>7.2</c:v>
                </c:pt>
                <c:pt idx="192">
                  <c:v>6.1</c:v>
                </c:pt>
                <c:pt idx="193">
                  <c:v>5.2</c:v>
                </c:pt>
                <c:pt idx="194">
                  <c:v>2.6</c:v>
                </c:pt>
                <c:pt idx="195">
                  <c:v>5.6</c:v>
                </c:pt>
                <c:pt idx="196">
                  <c:v>10.5</c:v>
                </c:pt>
                <c:pt idx="197">
                  <c:v>13.6</c:v>
                </c:pt>
                <c:pt idx="198">
                  <c:v>12.5</c:v>
                </c:pt>
                <c:pt idx="199">
                  <c:v>17.2</c:v>
                </c:pt>
                <c:pt idx="200">
                  <c:v>17.3</c:v>
                </c:pt>
                <c:pt idx="201">
                  <c:v>17.7</c:v>
                </c:pt>
                <c:pt idx="202">
                  <c:v>16.8</c:v>
                </c:pt>
                <c:pt idx="203">
                  <c:v>18.3</c:v>
                </c:pt>
                <c:pt idx="204">
                  <c:v>16.5</c:v>
                </c:pt>
                <c:pt idx="205">
                  <c:v>16.7</c:v>
                </c:pt>
                <c:pt idx="206">
                  <c:v>12.3</c:v>
                </c:pt>
                <c:pt idx="207">
                  <c:v>12.4</c:v>
                </c:pt>
                <c:pt idx="208">
                  <c:v>10.1</c:v>
                </c:pt>
                <c:pt idx="209">
                  <c:v>8.6999999999999993</c:v>
                </c:pt>
                <c:pt idx="210">
                  <c:v>10.5</c:v>
                </c:pt>
                <c:pt idx="211">
                  <c:v>10.4</c:v>
                </c:pt>
                <c:pt idx="212">
                  <c:v>9.3000000000000007</c:v>
                </c:pt>
                <c:pt idx="213">
                  <c:v>9.6</c:v>
                </c:pt>
                <c:pt idx="214">
                  <c:v>8.5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9.5</c:v>
                </c:pt>
                <c:pt idx="219">
                  <c:v>10.4</c:v>
                </c:pt>
                <c:pt idx="220">
                  <c:v>11.8</c:v>
                </c:pt>
                <c:pt idx="221">
                  <c:v>11.2</c:v>
                </c:pt>
                <c:pt idx="222">
                  <c:v>11.3</c:v>
                </c:pt>
                <c:pt idx="223">
                  <c:v>9.5</c:v>
                </c:pt>
                <c:pt idx="224">
                  <c:v>10.3</c:v>
                </c:pt>
                <c:pt idx="225">
                  <c:v>10.9</c:v>
                </c:pt>
                <c:pt idx="226">
                  <c:v>12.2</c:v>
                </c:pt>
                <c:pt idx="227">
                  <c:v>12</c:v>
                </c:pt>
                <c:pt idx="228">
                  <c:v>11.3</c:v>
                </c:pt>
                <c:pt idx="229">
                  <c:v>16</c:v>
                </c:pt>
                <c:pt idx="230">
                  <c:v>15.8</c:v>
                </c:pt>
                <c:pt idx="231">
                  <c:v>13.1</c:v>
                </c:pt>
                <c:pt idx="232">
                  <c:v>12.2</c:v>
                </c:pt>
                <c:pt idx="233">
                  <c:v>14</c:v>
                </c:pt>
                <c:pt idx="234">
                  <c:v>15.9</c:v>
                </c:pt>
                <c:pt idx="235">
                  <c:v>16.3</c:v>
                </c:pt>
                <c:pt idx="236">
                  <c:v>13.5</c:v>
                </c:pt>
                <c:pt idx="237">
                  <c:v>16.100000000000001</c:v>
                </c:pt>
                <c:pt idx="238">
                  <c:v>15.2</c:v>
                </c:pt>
                <c:pt idx="239">
                  <c:v>11.9</c:v>
                </c:pt>
                <c:pt idx="240">
                  <c:v>13.7</c:v>
                </c:pt>
                <c:pt idx="241">
                  <c:v>17.399999999999999</c:v>
                </c:pt>
                <c:pt idx="242">
                  <c:v>17.7</c:v>
                </c:pt>
                <c:pt idx="243">
                  <c:v>20.100000000000001</c:v>
                </c:pt>
                <c:pt idx="244">
                  <c:v>23.4</c:v>
                </c:pt>
                <c:pt idx="245">
                  <c:v>18</c:v>
                </c:pt>
                <c:pt idx="246">
                  <c:v>20</c:v>
                </c:pt>
                <c:pt idx="247">
                  <c:v>16.8</c:v>
                </c:pt>
                <c:pt idx="248">
                  <c:v>15</c:v>
                </c:pt>
                <c:pt idx="249">
                  <c:v>15.7</c:v>
                </c:pt>
                <c:pt idx="250">
                  <c:v>14.6</c:v>
                </c:pt>
                <c:pt idx="251">
                  <c:v>15.7</c:v>
                </c:pt>
                <c:pt idx="252">
                  <c:v>16.899999999999999</c:v>
                </c:pt>
                <c:pt idx="253">
                  <c:v>16.2</c:v>
                </c:pt>
                <c:pt idx="254">
                  <c:v>14.2</c:v>
                </c:pt>
                <c:pt idx="255">
                  <c:v>14.9</c:v>
                </c:pt>
                <c:pt idx="256">
                  <c:v>18.399999999999999</c:v>
                </c:pt>
                <c:pt idx="257">
                  <c:v>16.399999999999999</c:v>
                </c:pt>
                <c:pt idx="258">
                  <c:v>17.2</c:v>
                </c:pt>
                <c:pt idx="259">
                  <c:v>20.2</c:v>
                </c:pt>
                <c:pt idx="260">
                  <c:v>22.3</c:v>
                </c:pt>
                <c:pt idx="261">
                  <c:v>20.8</c:v>
                </c:pt>
                <c:pt idx="262">
                  <c:v>17.2</c:v>
                </c:pt>
                <c:pt idx="263">
                  <c:v>15.4</c:v>
                </c:pt>
                <c:pt idx="264">
                  <c:v>18</c:v>
                </c:pt>
                <c:pt idx="265">
                  <c:v>23.9</c:v>
                </c:pt>
                <c:pt idx="266">
                  <c:v>26.7</c:v>
                </c:pt>
                <c:pt idx="267">
                  <c:v>27.9</c:v>
                </c:pt>
                <c:pt idx="268">
                  <c:v>20.8</c:v>
                </c:pt>
                <c:pt idx="269">
                  <c:v>18.600000000000001</c:v>
                </c:pt>
                <c:pt idx="270">
                  <c:v>18.899999999999999</c:v>
                </c:pt>
                <c:pt idx="271">
                  <c:v>25</c:v>
                </c:pt>
                <c:pt idx="272">
                  <c:v>22.3</c:v>
                </c:pt>
                <c:pt idx="273">
                  <c:v>18.100000000000001</c:v>
                </c:pt>
                <c:pt idx="274">
                  <c:v>17.3</c:v>
                </c:pt>
                <c:pt idx="275">
                  <c:v>16.100000000000001</c:v>
                </c:pt>
                <c:pt idx="276">
                  <c:v>17.3</c:v>
                </c:pt>
                <c:pt idx="277">
                  <c:v>19.399999999999999</c:v>
                </c:pt>
                <c:pt idx="278">
                  <c:v>18</c:v>
                </c:pt>
                <c:pt idx="279">
                  <c:v>15.2</c:v>
                </c:pt>
                <c:pt idx="280">
                  <c:v>13.5</c:v>
                </c:pt>
                <c:pt idx="281">
                  <c:v>14.8</c:v>
                </c:pt>
                <c:pt idx="282">
                  <c:v>16.3</c:v>
                </c:pt>
                <c:pt idx="283">
                  <c:v>19.899999999999999</c:v>
                </c:pt>
                <c:pt idx="284">
                  <c:v>16.7</c:v>
                </c:pt>
                <c:pt idx="285">
                  <c:v>16.899999999999999</c:v>
                </c:pt>
                <c:pt idx="286">
                  <c:v>15.3</c:v>
                </c:pt>
                <c:pt idx="287">
                  <c:v>14.6</c:v>
                </c:pt>
                <c:pt idx="288">
                  <c:v>15.4</c:v>
                </c:pt>
                <c:pt idx="289">
                  <c:v>18.3</c:v>
                </c:pt>
                <c:pt idx="290">
                  <c:v>19.7</c:v>
                </c:pt>
                <c:pt idx="291">
                  <c:v>20.399999999999999</c:v>
                </c:pt>
                <c:pt idx="292">
                  <c:v>21.4</c:v>
                </c:pt>
                <c:pt idx="293">
                  <c:v>18.8</c:v>
                </c:pt>
                <c:pt idx="294">
                  <c:v>22</c:v>
                </c:pt>
                <c:pt idx="295">
                  <c:v>26.5</c:v>
                </c:pt>
                <c:pt idx="296">
                  <c:v>29.4</c:v>
                </c:pt>
                <c:pt idx="297">
                  <c:v>32.200000000000003</c:v>
                </c:pt>
                <c:pt idx="298">
                  <c:v>28.1</c:v>
                </c:pt>
                <c:pt idx="299">
                  <c:v>19.8</c:v>
                </c:pt>
                <c:pt idx="300">
                  <c:v>17.899999999999999</c:v>
                </c:pt>
                <c:pt idx="301">
                  <c:v>19.600000000000001</c:v>
                </c:pt>
                <c:pt idx="302">
                  <c:v>22.1</c:v>
                </c:pt>
                <c:pt idx="303">
                  <c:v>18.3</c:v>
                </c:pt>
                <c:pt idx="304">
                  <c:v>18.7</c:v>
                </c:pt>
                <c:pt idx="305">
                  <c:v>18</c:v>
                </c:pt>
                <c:pt idx="306">
                  <c:v>17.5</c:v>
                </c:pt>
                <c:pt idx="307">
                  <c:v>20.6</c:v>
                </c:pt>
                <c:pt idx="308">
                  <c:v>21.8</c:v>
                </c:pt>
                <c:pt idx="309">
                  <c:v>20.3</c:v>
                </c:pt>
                <c:pt idx="310">
                  <c:v>19.2</c:v>
                </c:pt>
                <c:pt idx="311">
                  <c:v>19.8</c:v>
                </c:pt>
                <c:pt idx="312">
                  <c:v>20.9</c:v>
                </c:pt>
                <c:pt idx="313">
                  <c:v>21</c:v>
                </c:pt>
                <c:pt idx="314">
                  <c:v>18.399999999999999</c:v>
                </c:pt>
                <c:pt idx="315">
                  <c:v>16.399999999999999</c:v>
                </c:pt>
                <c:pt idx="316">
                  <c:v>13.9</c:v>
                </c:pt>
                <c:pt idx="317">
                  <c:v>16.2</c:v>
                </c:pt>
                <c:pt idx="318">
                  <c:v>17.600000000000001</c:v>
                </c:pt>
                <c:pt idx="319">
                  <c:v>17.7</c:v>
                </c:pt>
                <c:pt idx="320">
                  <c:v>18.2</c:v>
                </c:pt>
                <c:pt idx="321">
                  <c:v>16.399999999999999</c:v>
                </c:pt>
                <c:pt idx="322">
                  <c:v>16.899999999999999</c:v>
                </c:pt>
                <c:pt idx="323">
                  <c:v>15.8</c:v>
                </c:pt>
                <c:pt idx="324">
                  <c:v>16</c:v>
                </c:pt>
                <c:pt idx="325">
                  <c:v>17.899999999999999</c:v>
                </c:pt>
                <c:pt idx="326">
                  <c:v>19.3</c:v>
                </c:pt>
                <c:pt idx="327">
                  <c:v>22</c:v>
                </c:pt>
                <c:pt idx="328">
                  <c:v>23</c:v>
                </c:pt>
                <c:pt idx="329">
                  <c:v>24.6</c:v>
                </c:pt>
                <c:pt idx="330">
                  <c:v>25.6</c:v>
                </c:pt>
                <c:pt idx="331">
                  <c:v>23.5</c:v>
                </c:pt>
                <c:pt idx="332">
                  <c:v>18.399999999999999</c:v>
                </c:pt>
                <c:pt idx="333">
                  <c:v>17.100000000000001</c:v>
                </c:pt>
                <c:pt idx="334">
                  <c:v>20.399999999999999</c:v>
                </c:pt>
                <c:pt idx="335">
                  <c:v>16.5</c:v>
                </c:pt>
                <c:pt idx="336">
                  <c:v>15.3</c:v>
                </c:pt>
                <c:pt idx="337">
                  <c:v>16.600000000000001</c:v>
                </c:pt>
                <c:pt idx="338">
                  <c:v>15.8</c:v>
                </c:pt>
                <c:pt idx="339">
                  <c:v>13</c:v>
                </c:pt>
                <c:pt idx="340">
                  <c:v>13.8</c:v>
                </c:pt>
                <c:pt idx="341">
                  <c:v>14.4</c:v>
                </c:pt>
                <c:pt idx="342">
                  <c:v>13.3</c:v>
                </c:pt>
                <c:pt idx="343">
                  <c:v>11.9</c:v>
                </c:pt>
                <c:pt idx="344">
                  <c:v>12.9</c:v>
                </c:pt>
                <c:pt idx="345">
                  <c:v>14.4</c:v>
                </c:pt>
                <c:pt idx="346">
                  <c:v>19.399999999999999</c:v>
                </c:pt>
                <c:pt idx="347">
                  <c:v>17.5</c:v>
                </c:pt>
                <c:pt idx="348">
                  <c:v>14.2</c:v>
                </c:pt>
                <c:pt idx="349">
                  <c:v>16.100000000000001</c:v>
                </c:pt>
                <c:pt idx="350">
                  <c:v>14.9</c:v>
                </c:pt>
                <c:pt idx="351">
                  <c:v>12.2</c:v>
                </c:pt>
                <c:pt idx="352">
                  <c:v>11</c:v>
                </c:pt>
                <c:pt idx="353">
                  <c:v>11.8</c:v>
                </c:pt>
                <c:pt idx="354">
                  <c:v>13</c:v>
                </c:pt>
                <c:pt idx="355">
                  <c:v>17.7</c:v>
                </c:pt>
                <c:pt idx="356">
                  <c:v>19.399999999999999</c:v>
                </c:pt>
                <c:pt idx="357">
                  <c:v>15.9</c:v>
                </c:pt>
                <c:pt idx="358">
                  <c:v>15.3</c:v>
                </c:pt>
                <c:pt idx="359">
                  <c:v>15.2</c:v>
                </c:pt>
                <c:pt idx="360">
                  <c:v>16</c:v>
                </c:pt>
                <c:pt idx="361">
                  <c:v>15.3</c:v>
                </c:pt>
                <c:pt idx="362">
                  <c:v>15</c:v>
                </c:pt>
                <c:pt idx="363">
                  <c:v>15.4</c:v>
                </c:pt>
                <c:pt idx="364">
                  <c:v>15.1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KNMI!$E$4:$E$368</c:f>
              <c:numCache>
                <c:formatCode>0.0</c:formatCode>
                <c:ptCount val="365"/>
                <c:pt idx="0">
                  <c:v>14</c:v>
                </c:pt>
                <c:pt idx="1">
                  <c:v>17.399999999999999</c:v>
                </c:pt>
                <c:pt idx="2">
                  <c:v>17.2</c:v>
                </c:pt>
                <c:pt idx="3">
                  <c:v>19.7</c:v>
                </c:pt>
                <c:pt idx="4">
                  <c:v>23.1</c:v>
                </c:pt>
                <c:pt idx="5">
                  <c:v>24</c:v>
                </c:pt>
                <c:pt idx="6">
                  <c:v>15.7</c:v>
                </c:pt>
                <c:pt idx="7">
                  <c:v>17.8</c:v>
                </c:pt>
                <c:pt idx="8">
                  <c:v>20.399999999999999</c:v>
                </c:pt>
                <c:pt idx="9">
                  <c:v>24.1</c:v>
                </c:pt>
                <c:pt idx="10">
                  <c:v>24.5</c:v>
                </c:pt>
                <c:pt idx="11">
                  <c:v>24.7</c:v>
                </c:pt>
                <c:pt idx="12">
                  <c:v>26.9</c:v>
                </c:pt>
                <c:pt idx="13">
                  <c:v>25.9</c:v>
                </c:pt>
                <c:pt idx="14">
                  <c:v>24.9</c:v>
                </c:pt>
                <c:pt idx="15">
                  <c:v>25.7</c:v>
                </c:pt>
                <c:pt idx="16">
                  <c:v>20.6</c:v>
                </c:pt>
                <c:pt idx="17">
                  <c:v>15.8</c:v>
                </c:pt>
                <c:pt idx="18">
                  <c:v>16.899999999999999</c:v>
                </c:pt>
                <c:pt idx="19">
                  <c:v>15.7</c:v>
                </c:pt>
                <c:pt idx="20">
                  <c:v>17.2</c:v>
                </c:pt>
                <c:pt idx="21">
                  <c:v>16.5</c:v>
                </c:pt>
                <c:pt idx="22">
                  <c:v>15.5</c:v>
                </c:pt>
                <c:pt idx="23">
                  <c:v>16</c:v>
                </c:pt>
                <c:pt idx="24">
                  <c:v>13.5</c:v>
                </c:pt>
                <c:pt idx="25">
                  <c:v>11.5</c:v>
                </c:pt>
                <c:pt idx="26">
                  <c:v>11.8</c:v>
                </c:pt>
                <c:pt idx="27">
                  <c:v>7.1</c:v>
                </c:pt>
                <c:pt idx="28">
                  <c:v>6.5</c:v>
                </c:pt>
                <c:pt idx="29">
                  <c:v>9</c:v>
                </c:pt>
                <c:pt idx="30">
                  <c:v>11.7</c:v>
                </c:pt>
                <c:pt idx="31">
                  <c:v>13.8</c:v>
                </c:pt>
                <c:pt idx="32">
                  <c:v>11.5</c:v>
                </c:pt>
                <c:pt idx="33">
                  <c:v>10</c:v>
                </c:pt>
                <c:pt idx="34">
                  <c:v>13.3</c:v>
                </c:pt>
                <c:pt idx="35">
                  <c:v>13.3</c:v>
                </c:pt>
                <c:pt idx="36">
                  <c:v>19.3</c:v>
                </c:pt>
                <c:pt idx="37">
                  <c:v>14.3</c:v>
                </c:pt>
                <c:pt idx="38">
                  <c:v>13.5</c:v>
                </c:pt>
                <c:pt idx="39">
                  <c:v>12.9</c:v>
                </c:pt>
                <c:pt idx="40">
                  <c:v>13.3</c:v>
                </c:pt>
                <c:pt idx="41">
                  <c:v>13.7</c:v>
                </c:pt>
                <c:pt idx="42">
                  <c:v>11.4</c:v>
                </c:pt>
                <c:pt idx="43">
                  <c:v>13.3</c:v>
                </c:pt>
                <c:pt idx="44">
                  <c:v>13.1</c:v>
                </c:pt>
                <c:pt idx="45">
                  <c:v>13.2</c:v>
                </c:pt>
                <c:pt idx="46">
                  <c:v>10</c:v>
                </c:pt>
                <c:pt idx="47">
                  <c:v>9.3000000000000007</c:v>
                </c:pt>
                <c:pt idx="48">
                  <c:v>6.6</c:v>
                </c:pt>
                <c:pt idx="49">
                  <c:v>6.8</c:v>
                </c:pt>
                <c:pt idx="50">
                  <c:v>5</c:v>
                </c:pt>
                <c:pt idx="51">
                  <c:v>5.9</c:v>
                </c:pt>
                <c:pt idx="52">
                  <c:v>5.3</c:v>
                </c:pt>
                <c:pt idx="53">
                  <c:v>8.6999999999999993</c:v>
                </c:pt>
                <c:pt idx="54">
                  <c:v>4</c:v>
                </c:pt>
                <c:pt idx="55">
                  <c:v>4.2</c:v>
                </c:pt>
                <c:pt idx="56">
                  <c:v>6.4</c:v>
                </c:pt>
                <c:pt idx="57">
                  <c:v>4.4000000000000004</c:v>
                </c:pt>
                <c:pt idx="58">
                  <c:v>10.5</c:v>
                </c:pt>
                <c:pt idx="59">
                  <c:v>11.4</c:v>
                </c:pt>
                <c:pt idx="60">
                  <c:v>11.9</c:v>
                </c:pt>
                <c:pt idx="61">
                  <c:v>10.1</c:v>
                </c:pt>
                <c:pt idx="62">
                  <c:v>14</c:v>
                </c:pt>
                <c:pt idx="63">
                  <c:v>13.4</c:v>
                </c:pt>
                <c:pt idx="64">
                  <c:v>9.3000000000000007</c:v>
                </c:pt>
                <c:pt idx="65">
                  <c:v>9.3000000000000007</c:v>
                </c:pt>
                <c:pt idx="66">
                  <c:v>12.7</c:v>
                </c:pt>
                <c:pt idx="67">
                  <c:v>12.1</c:v>
                </c:pt>
                <c:pt idx="68">
                  <c:v>11</c:v>
                </c:pt>
                <c:pt idx="69">
                  <c:v>10.3</c:v>
                </c:pt>
                <c:pt idx="70">
                  <c:v>7</c:v>
                </c:pt>
                <c:pt idx="71">
                  <c:v>7.6</c:v>
                </c:pt>
                <c:pt idx="72">
                  <c:v>4.7</c:v>
                </c:pt>
                <c:pt idx="73">
                  <c:v>3.2</c:v>
                </c:pt>
                <c:pt idx="74">
                  <c:v>1.6</c:v>
                </c:pt>
                <c:pt idx="75">
                  <c:v>1</c:v>
                </c:pt>
                <c:pt idx="76">
                  <c:v>3.3</c:v>
                </c:pt>
                <c:pt idx="77">
                  <c:v>8.6</c:v>
                </c:pt>
                <c:pt idx="78">
                  <c:v>9.3000000000000007</c:v>
                </c:pt>
                <c:pt idx="79">
                  <c:v>10</c:v>
                </c:pt>
                <c:pt idx="80">
                  <c:v>8.6999999999999993</c:v>
                </c:pt>
                <c:pt idx="81">
                  <c:v>13.2</c:v>
                </c:pt>
                <c:pt idx="82">
                  <c:v>11.6</c:v>
                </c:pt>
                <c:pt idx="83">
                  <c:v>10.3</c:v>
                </c:pt>
                <c:pt idx="84">
                  <c:v>7.9</c:v>
                </c:pt>
                <c:pt idx="85">
                  <c:v>6.2</c:v>
                </c:pt>
                <c:pt idx="86">
                  <c:v>5.2</c:v>
                </c:pt>
                <c:pt idx="87">
                  <c:v>5.5</c:v>
                </c:pt>
                <c:pt idx="88">
                  <c:v>2.9</c:v>
                </c:pt>
                <c:pt idx="89">
                  <c:v>9.8000000000000007</c:v>
                </c:pt>
                <c:pt idx="90">
                  <c:v>9.1</c:v>
                </c:pt>
                <c:pt idx="91">
                  <c:v>9.9</c:v>
                </c:pt>
                <c:pt idx="92">
                  <c:v>8.6999999999999993</c:v>
                </c:pt>
                <c:pt idx="93">
                  <c:v>6.3</c:v>
                </c:pt>
                <c:pt idx="94">
                  <c:v>6.1</c:v>
                </c:pt>
                <c:pt idx="95">
                  <c:v>5.2</c:v>
                </c:pt>
                <c:pt idx="96">
                  <c:v>7.4</c:v>
                </c:pt>
                <c:pt idx="97">
                  <c:v>7.3</c:v>
                </c:pt>
                <c:pt idx="98">
                  <c:v>9.8000000000000007</c:v>
                </c:pt>
                <c:pt idx="99">
                  <c:v>9.1999999999999993</c:v>
                </c:pt>
                <c:pt idx="100">
                  <c:v>7.4</c:v>
                </c:pt>
                <c:pt idx="101">
                  <c:v>4.5</c:v>
                </c:pt>
                <c:pt idx="102">
                  <c:v>8.1999999999999993</c:v>
                </c:pt>
                <c:pt idx="103">
                  <c:v>8</c:v>
                </c:pt>
                <c:pt idx="104">
                  <c:v>9.9</c:v>
                </c:pt>
                <c:pt idx="105">
                  <c:v>7.8</c:v>
                </c:pt>
                <c:pt idx="106">
                  <c:v>7.3</c:v>
                </c:pt>
                <c:pt idx="107">
                  <c:v>7</c:v>
                </c:pt>
                <c:pt idx="108">
                  <c:v>5.4</c:v>
                </c:pt>
                <c:pt idx="109">
                  <c:v>2.2999999999999998</c:v>
                </c:pt>
                <c:pt idx="110">
                  <c:v>3.1</c:v>
                </c:pt>
                <c:pt idx="111">
                  <c:v>2.6</c:v>
                </c:pt>
                <c:pt idx="112">
                  <c:v>3.3</c:v>
                </c:pt>
                <c:pt idx="113">
                  <c:v>-0.5</c:v>
                </c:pt>
                <c:pt idx="114">
                  <c:v>-0.2</c:v>
                </c:pt>
                <c:pt idx="115">
                  <c:v>-0.9</c:v>
                </c:pt>
                <c:pt idx="116">
                  <c:v>5.3</c:v>
                </c:pt>
                <c:pt idx="117">
                  <c:v>8</c:v>
                </c:pt>
                <c:pt idx="118">
                  <c:v>7.3</c:v>
                </c:pt>
                <c:pt idx="119">
                  <c:v>6.6</c:v>
                </c:pt>
                <c:pt idx="120">
                  <c:v>4.5</c:v>
                </c:pt>
                <c:pt idx="121">
                  <c:v>2.1</c:v>
                </c:pt>
                <c:pt idx="122">
                  <c:v>-0.4</c:v>
                </c:pt>
                <c:pt idx="123">
                  <c:v>4.3</c:v>
                </c:pt>
                <c:pt idx="124">
                  <c:v>2.7</c:v>
                </c:pt>
                <c:pt idx="125">
                  <c:v>6.6</c:v>
                </c:pt>
                <c:pt idx="126">
                  <c:v>4.3</c:v>
                </c:pt>
                <c:pt idx="127">
                  <c:v>5.6</c:v>
                </c:pt>
                <c:pt idx="128">
                  <c:v>7.8</c:v>
                </c:pt>
                <c:pt idx="129">
                  <c:v>10.3</c:v>
                </c:pt>
                <c:pt idx="130">
                  <c:v>9.8000000000000007</c:v>
                </c:pt>
                <c:pt idx="131">
                  <c:v>10.5</c:v>
                </c:pt>
                <c:pt idx="132">
                  <c:v>9.9</c:v>
                </c:pt>
                <c:pt idx="133">
                  <c:v>8.5</c:v>
                </c:pt>
                <c:pt idx="134">
                  <c:v>8.6999999999999993</c:v>
                </c:pt>
                <c:pt idx="135">
                  <c:v>8.6999999999999993</c:v>
                </c:pt>
                <c:pt idx="136">
                  <c:v>14.3</c:v>
                </c:pt>
                <c:pt idx="137">
                  <c:v>16.7</c:v>
                </c:pt>
                <c:pt idx="138">
                  <c:v>15.2</c:v>
                </c:pt>
                <c:pt idx="139">
                  <c:v>17.2</c:v>
                </c:pt>
                <c:pt idx="140">
                  <c:v>16.600000000000001</c:v>
                </c:pt>
                <c:pt idx="141">
                  <c:v>11.4</c:v>
                </c:pt>
                <c:pt idx="142">
                  <c:v>11.8</c:v>
                </c:pt>
                <c:pt idx="143">
                  <c:v>13.6</c:v>
                </c:pt>
                <c:pt idx="144">
                  <c:v>11.7</c:v>
                </c:pt>
                <c:pt idx="145">
                  <c:v>12.6</c:v>
                </c:pt>
                <c:pt idx="146">
                  <c:v>16.600000000000001</c:v>
                </c:pt>
                <c:pt idx="147">
                  <c:v>18.600000000000001</c:v>
                </c:pt>
                <c:pt idx="148">
                  <c:v>19.7</c:v>
                </c:pt>
                <c:pt idx="149">
                  <c:v>19.899999999999999</c:v>
                </c:pt>
                <c:pt idx="150">
                  <c:v>13.3</c:v>
                </c:pt>
                <c:pt idx="151">
                  <c:v>9</c:v>
                </c:pt>
                <c:pt idx="152">
                  <c:v>11.1</c:v>
                </c:pt>
                <c:pt idx="153">
                  <c:v>13</c:v>
                </c:pt>
                <c:pt idx="154">
                  <c:v>13.1</c:v>
                </c:pt>
                <c:pt idx="155">
                  <c:v>11.2</c:v>
                </c:pt>
                <c:pt idx="156">
                  <c:v>13.4</c:v>
                </c:pt>
                <c:pt idx="157">
                  <c:v>12</c:v>
                </c:pt>
                <c:pt idx="158">
                  <c:v>11.1</c:v>
                </c:pt>
                <c:pt idx="159">
                  <c:v>12.1</c:v>
                </c:pt>
                <c:pt idx="160">
                  <c:v>11.9</c:v>
                </c:pt>
                <c:pt idx="161">
                  <c:v>8.5</c:v>
                </c:pt>
                <c:pt idx="162">
                  <c:v>10.5</c:v>
                </c:pt>
                <c:pt idx="163">
                  <c:v>9.1999999999999993</c:v>
                </c:pt>
                <c:pt idx="164">
                  <c:v>12</c:v>
                </c:pt>
                <c:pt idx="165">
                  <c:v>13.4</c:v>
                </c:pt>
                <c:pt idx="166">
                  <c:v>11.8</c:v>
                </c:pt>
                <c:pt idx="167">
                  <c:v>11</c:v>
                </c:pt>
                <c:pt idx="168">
                  <c:v>9.9</c:v>
                </c:pt>
                <c:pt idx="169">
                  <c:v>11.4</c:v>
                </c:pt>
                <c:pt idx="170">
                  <c:v>13</c:v>
                </c:pt>
                <c:pt idx="171">
                  <c:v>15.9</c:v>
                </c:pt>
                <c:pt idx="172">
                  <c:v>19.8</c:v>
                </c:pt>
                <c:pt idx="173">
                  <c:v>12.3</c:v>
                </c:pt>
                <c:pt idx="174">
                  <c:v>11.8</c:v>
                </c:pt>
                <c:pt idx="175">
                  <c:v>10.7</c:v>
                </c:pt>
                <c:pt idx="176">
                  <c:v>10.5</c:v>
                </c:pt>
                <c:pt idx="177">
                  <c:v>12.6</c:v>
                </c:pt>
                <c:pt idx="178">
                  <c:v>12.9</c:v>
                </c:pt>
                <c:pt idx="179">
                  <c:v>18.2</c:v>
                </c:pt>
                <c:pt idx="180">
                  <c:v>19.399999999999999</c:v>
                </c:pt>
                <c:pt idx="181">
                  <c:v>13.2</c:v>
                </c:pt>
                <c:pt idx="182">
                  <c:v>15.7</c:v>
                </c:pt>
                <c:pt idx="183">
                  <c:v>16.899999999999999</c:v>
                </c:pt>
                <c:pt idx="184">
                  <c:v>11</c:v>
                </c:pt>
                <c:pt idx="185">
                  <c:v>10.8</c:v>
                </c:pt>
                <c:pt idx="186">
                  <c:v>13.5</c:v>
                </c:pt>
                <c:pt idx="187">
                  <c:v>17</c:v>
                </c:pt>
                <c:pt idx="188">
                  <c:v>21.5</c:v>
                </c:pt>
                <c:pt idx="189">
                  <c:v>20.399999999999999</c:v>
                </c:pt>
                <c:pt idx="190">
                  <c:v>15.9</c:v>
                </c:pt>
                <c:pt idx="191">
                  <c:v>13</c:v>
                </c:pt>
                <c:pt idx="192">
                  <c:v>11.8</c:v>
                </c:pt>
                <c:pt idx="193">
                  <c:v>9</c:v>
                </c:pt>
                <c:pt idx="194">
                  <c:v>8.5</c:v>
                </c:pt>
                <c:pt idx="195">
                  <c:v>11.8</c:v>
                </c:pt>
                <c:pt idx="196">
                  <c:v>17.600000000000001</c:v>
                </c:pt>
                <c:pt idx="197">
                  <c:v>20.5</c:v>
                </c:pt>
                <c:pt idx="198">
                  <c:v>16.100000000000001</c:v>
                </c:pt>
                <c:pt idx="199">
                  <c:v>23</c:v>
                </c:pt>
                <c:pt idx="200">
                  <c:v>25</c:v>
                </c:pt>
                <c:pt idx="201">
                  <c:v>25.3</c:v>
                </c:pt>
                <c:pt idx="202">
                  <c:v>25</c:v>
                </c:pt>
                <c:pt idx="203">
                  <c:v>26.3</c:v>
                </c:pt>
                <c:pt idx="204">
                  <c:v>22.1</c:v>
                </c:pt>
                <c:pt idx="205">
                  <c:v>26.1</c:v>
                </c:pt>
                <c:pt idx="206">
                  <c:v>19.2</c:v>
                </c:pt>
                <c:pt idx="207">
                  <c:v>18.100000000000001</c:v>
                </c:pt>
                <c:pt idx="208">
                  <c:v>13.7</c:v>
                </c:pt>
                <c:pt idx="209">
                  <c:v>14</c:v>
                </c:pt>
                <c:pt idx="210">
                  <c:v>17.3</c:v>
                </c:pt>
                <c:pt idx="211">
                  <c:v>14</c:v>
                </c:pt>
                <c:pt idx="212">
                  <c:v>16.7</c:v>
                </c:pt>
                <c:pt idx="213">
                  <c:v>15.5</c:v>
                </c:pt>
                <c:pt idx="214">
                  <c:v>12.3</c:v>
                </c:pt>
                <c:pt idx="215">
                  <c:v>11.4</c:v>
                </c:pt>
                <c:pt idx="216">
                  <c:v>11.3</c:v>
                </c:pt>
                <c:pt idx="217">
                  <c:v>10.7</c:v>
                </c:pt>
                <c:pt idx="218">
                  <c:v>13.8</c:v>
                </c:pt>
                <c:pt idx="219">
                  <c:v>13.4</c:v>
                </c:pt>
                <c:pt idx="220">
                  <c:v>16.8</c:v>
                </c:pt>
                <c:pt idx="221">
                  <c:v>14.7</c:v>
                </c:pt>
                <c:pt idx="222">
                  <c:v>16.5</c:v>
                </c:pt>
                <c:pt idx="223">
                  <c:v>15.4</c:v>
                </c:pt>
                <c:pt idx="224">
                  <c:v>16.899999999999999</c:v>
                </c:pt>
                <c:pt idx="225">
                  <c:v>17.2</c:v>
                </c:pt>
                <c:pt idx="226">
                  <c:v>17.899999999999999</c:v>
                </c:pt>
                <c:pt idx="227">
                  <c:v>18.100000000000001</c:v>
                </c:pt>
                <c:pt idx="228">
                  <c:v>12.8</c:v>
                </c:pt>
                <c:pt idx="229">
                  <c:v>22.1</c:v>
                </c:pt>
                <c:pt idx="230">
                  <c:v>22.8</c:v>
                </c:pt>
                <c:pt idx="231">
                  <c:v>15.3</c:v>
                </c:pt>
                <c:pt idx="232">
                  <c:v>15.8</c:v>
                </c:pt>
                <c:pt idx="233">
                  <c:v>21.5</c:v>
                </c:pt>
                <c:pt idx="234">
                  <c:v>23</c:v>
                </c:pt>
                <c:pt idx="235">
                  <c:v>24.3</c:v>
                </c:pt>
                <c:pt idx="236">
                  <c:v>19.100000000000001</c:v>
                </c:pt>
                <c:pt idx="237">
                  <c:v>22.4</c:v>
                </c:pt>
                <c:pt idx="238">
                  <c:v>19.600000000000001</c:v>
                </c:pt>
                <c:pt idx="239">
                  <c:v>16.5</c:v>
                </c:pt>
                <c:pt idx="240">
                  <c:v>20.100000000000001</c:v>
                </c:pt>
                <c:pt idx="241">
                  <c:v>22.6</c:v>
                </c:pt>
                <c:pt idx="242">
                  <c:v>21.6</c:v>
                </c:pt>
                <c:pt idx="243">
                  <c:v>27.3</c:v>
                </c:pt>
                <c:pt idx="244">
                  <c:v>32</c:v>
                </c:pt>
                <c:pt idx="245">
                  <c:v>21.1</c:v>
                </c:pt>
                <c:pt idx="246">
                  <c:v>27</c:v>
                </c:pt>
                <c:pt idx="247">
                  <c:v>20.3</c:v>
                </c:pt>
                <c:pt idx="248">
                  <c:v>19.899999999999999</c:v>
                </c:pt>
                <c:pt idx="249">
                  <c:v>23.5</c:v>
                </c:pt>
                <c:pt idx="250">
                  <c:v>19.7</c:v>
                </c:pt>
                <c:pt idx="251">
                  <c:v>20.9</c:v>
                </c:pt>
                <c:pt idx="252">
                  <c:v>22.6</c:v>
                </c:pt>
                <c:pt idx="253">
                  <c:v>20.7</c:v>
                </c:pt>
                <c:pt idx="254">
                  <c:v>18.8</c:v>
                </c:pt>
                <c:pt idx="255">
                  <c:v>20.100000000000001</c:v>
                </c:pt>
                <c:pt idx="256">
                  <c:v>24.8</c:v>
                </c:pt>
                <c:pt idx="257">
                  <c:v>20.8</c:v>
                </c:pt>
                <c:pt idx="258">
                  <c:v>22.6</c:v>
                </c:pt>
                <c:pt idx="259">
                  <c:v>26.7</c:v>
                </c:pt>
                <c:pt idx="260">
                  <c:v>28.3</c:v>
                </c:pt>
                <c:pt idx="261">
                  <c:v>27.9</c:v>
                </c:pt>
                <c:pt idx="262">
                  <c:v>22</c:v>
                </c:pt>
                <c:pt idx="263">
                  <c:v>21.9</c:v>
                </c:pt>
                <c:pt idx="264">
                  <c:v>24.7</c:v>
                </c:pt>
                <c:pt idx="265">
                  <c:v>29.9</c:v>
                </c:pt>
                <c:pt idx="266">
                  <c:v>32.6</c:v>
                </c:pt>
                <c:pt idx="267">
                  <c:v>35.1</c:v>
                </c:pt>
                <c:pt idx="268">
                  <c:v>26.2</c:v>
                </c:pt>
                <c:pt idx="269">
                  <c:v>25.3</c:v>
                </c:pt>
                <c:pt idx="270">
                  <c:v>26.2</c:v>
                </c:pt>
                <c:pt idx="271">
                  <c:v>33.6</c:v>
                </c:pt>
                <c:pt idx="272">
                  <c:v>27</c:v>
                </c:pt>
                <c:pt idx="273">
                  <c:v>24.9</c:v>
                </c:pt>
                <c:pt idx="274">
                  <c:v>23.4</c:v>
                </c:pt>
                <c:pt idx="275">
                  <c:v>22.6</c:v>
                </c:pt>
                <c:pt idx="276">
                  <c:v>24.2</c:v>
                </c:pt>
                <c:pt idx="277">
                  <c:v>26.4</c:v>
                </c:pt>
                <c:pt idx="278">
                  <c:v>26.4</c:v>
                </c:pt>
                <c:pt idx="279">
                  <c:v>20.2</c:v>
                </c:pt>
                <c:pt idx="280">
                  <c:v>18.7</c:v>
                </c:pt>
                <c:pt idx="281">
                  <c:v>22</c:v>
                </c:pt>
                <c:pt idx="282">
                  <c:v>21</c:v>
                </c:pt>
                <c:pt idx="283">
                  <c:v>25.5</c:v>
                </c:pt>
                <c:pt idx="284">
                  <c:v>21.1</c:v>
                </c:pt>
                <c:pt idx="285">
                  <c:v>21.3</c:v>
                </c:pt>
                <c:pt idx="286">
                  <c:v>19</c:v>
                </c:pt>
                <c:pt idx="287">
                  <c:v>18.7</c:v>
                </c:pt>
                <c:pt idx="288">
                  <c:v>21.1</c:v>
                </c:pt>
                <c:pt idx="289">
                  <c:v>24.9</c:v>
                </c:pt>
                <c:pt idx="290">
                  <c:v>24.3</c:v>
                </c:pt>
                <c:pt idx="291">
                  <c:v>26.1</c:v>
                </c:pt>
                <c:pt idx="292">
                  <c:v>27</c:v>
                </c:pt>
                <c:pt idx="293">
                  <c:v>24.9</c:v>
                </c:pt>
                <c:pt idx="294">
                  <c:v>29.5</c:v>
                </c:pt>
                <c:pt idx="295">
                  <c:v>34.6</c:v>
                </c:pt>
                <c:pt idx="296">
                  <c:v>39.299999999999997</c:v>
                </c:pt>
                <c:pt idx="297">
                  <c:v>40.4</c:v>
                </c:pt>
                <c:pt idx="298">
                  <c:v>39</c:v>
                </c:pt>
                <c:pt idx="299">
                  <c:v>21.8</c:v>
                </c:pt>
                <c:pt idx="300">
                  <c:v>19</c:v>
                </c:pt>
                <c:pt idx="301">
                  <c:v>25.8</c:v>
                </c:pt>
                <c:pt idx="302">
                  <c:v>29</c:v>
                </c:pt>
                <c:pt idx="303">
                  <c:v>24.4</c:v>
                </c:pt>
                <c:pt idx="304">
                  <c:v>24.8</c:v>
                </c:pt>
                <c:pt idx="305">
                  <c:v>23.9</c:v>
                </c:pt>
                <c:pt idx="306">
                  <c:v>21.9</c:v>
                </c:pt>
                <c:pt idx="307">
                  <c:v>27.1</c:v>
                </c:pt>
                <c:pt idx="308">
                  <c:v>26.9</c:v>
                </c:pt>
                <c:pt idx="309">
                  <c:v>25.2</c:v>
                </c:pt>
                <c:pt idx="310">
                  <c:v>25.9</c:v>
                </c:pt>
                <c:pt idx="311">
                  <c:v>25.3</c:v>
                </c:pt>
                <c:pt idx="312">
                  <c:v>25.1</c:v>
                </c:pt>
                <c:pt idx="313">
                  <c:v>25.8</c:v>
                </c:pt>
                <c:pt idx="314">
                  <c:v>23.5</c:v>
                </c:pt>
                <c:pt idx="315">
                  <c:v>24.3</c:v>
                </c:pt>
                <c:pt idx="316">
                  <c:v>20.2</c:v>
                </c:pt>
                <c:pt idx="317">
                  <c:v>22.7</c:v>
                </c:pt>
                <c:pt idx="318">
                  <c:v>22.3</c:v>
                </c:pt>
                <c:pt idx="319">
                  <c:v>23.2</c:v>
                </c:pt>
                <c:pt idx="320">
                  <c:v>20.3</c:v>
                </c:pt>
                <c:pt idx="321">
                  <c:v>20.5</c:v>
                </c:pt>
                <c:pt idx="322">
                  <c:v>23.1</c:v>
                </c:pt>
                <c:pt idx="323">
                  <c:v>22.2</c:v>
                </c:pt>
                <c:pt idx="324">
                  <c:v>23</c:v>
                </c:pt>
                <c:pt idx="325">
                  <c:v>26</c:v>
                </c:pt>
                <c:pt idx="326">
                  <c:v>27.6</c:v>
                </c:pt>
                <c:pt idx="327">
                  <c:v>30.9</c:v>
                </c:pt>
                <c:pt idx="328">
                  <c:v>32</c:v>
                </c:pt>
                <c:pt idx="329">
                  <c:v>32.799999999999997</c:v>
                </c:pt>
                <c:pt idx="330">
                  <c:v>34.299999999999997</c:v>
                </c:pt>
                <c:pt idx="331">
                  <c:v>30.2</c:v>
                </c:pt>
                <c:pt idx="332">
                  <c:v>23.5</c:v>
                </c:pt>
                <c:pt idx="333">
                  <c:v>24.8</c:v>
                </c:pt>
                <c:pt idx="334">
                  <c:v>31.4</c:v>
                </c:pt>
                <c:pt idx="335">
                  <c:v>21.7</c:v>
                </c:pt>
                <c:pt idx="336">
                  <c:v>22</c:v>
                </c:pt>
                <c:pt idx="337">
                  <c:v>20.399999999999999</c:v>
                </c:pt>
                <c:pt idx="338">
                  <c:v>22.7</c:v>
                </c:pt>
                <c:pt idx="339">
                  <c:v>18.2</c:v>
                </c:pt>
                <c:pt idx="340">
                  <c:v>20</c:v>
                </c:pt>
                <c:pt idx="341">
                  <c:v>18.3</c:v>
                </c:pt>
                <c:pt idx="342">
                  <c:v>19</c:v>
                </c:pt>
                <c:pt idx="343">
                  <c:v>19.100000000000001</c:v>
                </c:pt>
                <c:pt idx="344">
                  <c:v>20.7</c:v>
                </c:pt>
                <c:pt idx="345">
                  <c:v>17.5</c:v>
                </c:pt>
                <c:pt idx="346">
                  <c:v>23.9</c:v>
                </c:pt>
                <c:pt idx="347">
                  <c:v>22.1</c:v>
                </c:pt>
                <c:pt idx="348">
                  <c:v>22.1</c:v>
                </c:pt>
                <c:pt idx="349">
                  <c:v>25.3</c:v>
                </c:pt>
                <c:pt idx="350">
                  <c:v>18.2</c:v>
                </c:pt>
                <c:pt idx="351">
                  <c:v>19.600000000000001</c:v>
                </c:pt>
                <c:pt idx="352">
                  <c:v>18.899999999999999</c:v>
                </c:pt>
                <c:pt idx="353">
                  <c:v>18</c:v>
                </c:pt>
                <c:pt idx="354">
                  <c:v>20.100000000000001</c:v>
                </c:pt>
                <c:pt idx="355">
                  <c:v>25.5</c:v>
                </c:pt>
                <c:pt idx="356">
                  <c:v>28.1</c:v>
                </c:pt>
                <c:pt idx="357">
                  <c:v>19.899999999999999</c:v>
                </c:pt>
                <c:pt idx="358">
                  <c:v>19.100000000000001</c:v>
                </c:pt>
                <c:pt idx="359">
                  <c:v>18</c:v>
                </c:pt>
                <c:pt idx="360">
                  <c:v>19.3</c:v>
                </c:pt>
                <c:pt idx="361">
                  <c:v>20.100000000000001</c:v>
                </c:pt>
                <c:pt idx="362">
                  <c:v>17.5</c:v>
                </c:pt>
                <c:pt idx="363">
                  <c:v>17.899999999999999</c:v>
                </c:pt>
                <c:pt idx="364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KNMI!$H$4:$H$368</c:f>
              <c:numCache>
                <c:formatCode>0.0</c:formatCode>
                <c:ptCount val="365"/>
                <c:pt idx="0">
                  <c:v>2.5</c:v>
                </c:pt>
                <c:pt idx="1">
                  <c:v>6.1</c:v>
                </c:pt>
                <c:pt idx="2">
                  <c:v>3.8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2.8</c:v>
                </c:pt>
                <c:pt idx="6">
                  <c:v>-1.2</c:v>
                </c:pt>
                <c:pt idx="7">
                  <c:v>-2.2000000000000002</c:v>
                </c:pt>
                <c:pt idx="8">
                  <c:v>-0.4</c:v>
                </c:pt>
                <c:pt idx="9">
                  <c:v>1.4</c:v>
                </c:pt>
                <c:pt idx="10">
                  <c:v>9.9</c:v>
                </c:pt>
                <c:pt idx="11">
                  <c:v>12.9</c:v>
                </c:pt>
                <c:pt idx="12">
                  <c:v>13.8</c:v>
                </c:pt>
                <c:pt idx="13">
                  <c:v>11.1</c:v>
                </c:pt>
                <c:pt idx="14">
                  <c:v>5.6</c:v>
                </c:pt>
                <c:pt idx="15">
                  <c:v>5.3</c:v>
                </c:pt>
                <c:pt idx="16">
                  <c:v>5.2</c:v>
                </c:pt>
                <c:pt idx="17">
                  <c:v>3.8</c:v>
                </c:pt>
                <c:pt idx="18">
                  <c:v>0.8</c:v>
                </c:pt>
                <c:pt idx="19">
                  <c:v>-2</c:v>
                </c:pt>
                <c:pt idx="20">
                  <c:v>-0.5</c:v>
                </c:pt>
                <c:pt idx="21">
                  <c:v>-2.2999999999999998</c:v>
                </c:pt>
                <c:pt idx="22">
                  <c:v>-1</c:v>
                </c:pt>
                <c:pt idx="23">
                  <c:v>12.3</c:v>
                </c:pt>
                <c:pt idx="24">
                  <c:v>9.8000000000000007</c:v>
                </c:pt>
                <c:pt idx="25">
                  <c:v>3</c:v>
                </c:pt>
                <c:pt idx="26">
                  <c:v>-1.5</c:v>
                </c:pt>
                <c:pt idx="27">
                  <c:v>0.5</c:v>
                </c:pt>
                <c:pt idx="28">
                  <c:v>2.8</c:v>
                </c:pt>
                <c:pt idx="29">
                  <c:v>3.1</c:v>
                </c:pt>
                <c:pt idx="30">
                  <c:v>2.4</c:v>
                </c:pt>
                <c:pt idx="31">
                  <c:v>6.4</c:v>
                </c:pt>
                <c:pt idx="32">
                  <c:v>-2.8</c:v>
                </c:pt>
                <c:pt idx="33">
                  <c:v>-4.2</c:v>
                </c:pt>
                <c:pt idx="34">
                  <c:v>-5.2</c:v>
                </c:pt>
                <c:pt idx="35">
                  <c:v>1.3</c:v>
                </c:pt>
                <c:pt idx="36">
                  <c:v>3.9</c:v>
                </c:pt>
                <c:pt idx="37">
                  <c:v>7.4</c:v>
                </c:pt>
                <c:pt idx="38">
                  <c:v>-0.7</c:v>
                </c:pt>
                <c:pt idx="39">
                  <c:v>3.4</c:v>
                </c:pt>
                <c:pt idx="40">
                  <c:v>8</c:v>
                </c:pt>
                <c:pt idx="41">
                  <c:v>9.1</c:v>
                </c:pt>
                <c:pt idx="42">
                  <c:v>8</c:v>
                </c:pt>
                <c:pt idx="43">
                  <c:v>5.3</c:v>
                </c:pt>
                <c:pt idx="44">
                  <c:v>1.9</c:v>
                </c:pt>
                <c:pt idx="45">
                  <c:v>1</c:v>
                </c:pt>
                <c:pt idx="46">
                  <c:v>-4.2</c:v>
                </c:pt>
                <c:pt idx="47">
                  <c:v>1</c:v>
                </c:pt>
                <c:pt idx="48">
                  <c:v>-1.4</c:v>
                </c:pt>
                <c:pt idx="49">
                  <c:v>0.2</c:v>
                </c:pt>
                <c:pt idx="50">
                  <c:v>1.2</c:v>
                </c:pt>
                <c:pt idx="51">
                  <c:v>1</c:v>
                </c:pt>
                <c:pt idx="52">
                  <c:v>-6</c:v>
                </c:pt>
                <c:pt idx="53">
                  <c:v>-5.9</c:v>
                </c:pt>
                <c:pt idx="54">
                  <c:v>0.7</c:v>
                </c:pt>
                <c:pt idx="55">
                  <c:v>2.2000000000000002</c:v>
                </c:pt>
                <c:pt idx="56">
                  <c:v>3.2</c:v>
                </c:pt>
                <c:pt idx="57">
                  <c:v>0.1</c:v>
                </c:pt>
                <c:pt idx="58">
                  <c:v>1.7</c:v>
                </c:pt>
                <c:pt idx="59">
                  <c:v>8.9</c:v>
                </c:pt>
                <c:pt idx="60">
                  <c:v>4.9000000000000004</c:v>
                </c:pt>
                <c:pt idx="61">
                  <c:v>4.3</c:v>
                </c:pt>
                <c:pt idx="62">
                  <c:v>9.5</c:v>
                </c:pt>
                <c:pt idx="63">
                  <c:v>7.7</c:v>
                </c:pt>
                <c:pt idx="64">
                  <c:v>-2.9</c:v>
                </c:pt>
                <c:pt idx="65">
                  <c:v>-2</c:v>
                </c:pt>
                <c:pt idx="66">
                  <c:v>8.6999999999999993</c:v>
                </c:pt>
                <c:pt idx="67">
                  <c:v>5</c:v>
                </c:pt>
                <c:pt idx="68">
                  <c:v>4.8</c:v>
                </c:pt>
                <c:pt idx="69">
                  <c:v>3.8</c:v>
                </c:pt>
                <c:pt idx="70">
                  <c:v>-1</c:v>
                </c:pt>
                <c:pt idx="71">
                  <c:v>-3.3</c:v>
                </c:pt>
                <c:pt idx="72">
                  <c:v>-5.3</c:v>
                </c:pt>
                <c:pt idx="73">
                  <c:v>-3.8</c:v>
                </c:pt>
                <c:pt idx="74">
                  <c:v>-2.9</c:v>
                </c:pt>
                <c:pt idx="75">
                  <c:v>-1.5</c:v>
                </c:pt>
                <c:pt idx="76">
                  <c:v>-1.1000000000000001</c:v>
                </c:pt>
                <c:pt idx="77">
                  <c:v>2.5</c:v>
                </c:pt>
                <c:pt idx="78">
                  <c:v>4.9000000000000004</c:v>
                </c:pt>
                <c:pt idx="79">
                  <c:v>4.2</c:v>
                </c:pt>
                <c:pt idx="80">
                  <c:v>5.0999999999999996</c:v>
                </c:pt>
                <c:pt idx="81">
                  <c:v>7.3</c:v>
                </c:pt>
                <c:pt idx="82">
                  <c:v>6.2</c:v>
                </c:pt>
                <c:pt idx="83">
                  <c:v>5.6</c:v>
                </c:pt>
                <c:pt idx="84">
                  <c:v>-2.8</c:v>
                </c:pt>
                <c:pt idx="85">
                  <c:v>-4.8</c:v>
                </c:pt>
                <c:pt idx="86">
                  <c:v>-4.7</c:v>
                </c:pt>
                <c:pt idx="87">
                  <c:v>-4.5</c:v>
                </c:pt>
                <c:pt idx="88">
                  <c:v>-6.9</c:v>
                </c:pt>
                <c:pt idx="89">
                  <c:v>2.9</c:v>
                </c:pt>
                <c:pt idx="90">
                  <c:v>4.5</c:v>
                </c:pt>
                <c:pt idx="91">
                  <c:v>7.2</c:v>
                </c:pt>
                <c:pt idx="92">
                  <c:v>2.8</c:v>
                </c:pt>
                <c:pt idx="93">
                  <c:v>1</c:v>
                </c:pt>
                <c:pt idx="94">
                  <c:v>0.6</c:v>
                </c:pt>
                <c:pt idx="95">
                  <c:v>1.9</c:v>
                </c:pt>
                <c:pt idx="96">
                  <c:v>4.7</c:v>
                </c:pt>
                <c:pt idx="97">
                  <c:v>3.9</c:v>
                </c:pt>
                <c:pt idx="98">
                  <c:v>-1.1000000000000001</c:v>
                </c:pt>
                <c:pt idx="99">
                  <c:v>3.6</c:v>
                </c:pt>
                <c:pt idx="100">
                  <c:v>-0.8</c:v>
                </c:pt>
                <c:pt idx="101">
                  <c:v>-4.4000000000000004</c:v>
                </c:pt>
                <c:pt idx="102">
                  <c:v>2</c:v>
                </c:pt>
                <c:pt idx="103">
                  <c:v>5.3</c:v>
                </c:pt>
                <c:pt idx="104">
                  <c:v>6.2</c:v>
                </c:pt>
                <c:pt idx="105">
                  <c:v>-1.2</c:v>
                </c:pt>
                <c:pt idx="106">
                  <c:v>-1.2</c:v>
                </c:pt>
                <c:pt idx="107">
                  <c:v>4.9000000000000004</c:v>
                </c:pt>
                <c:pt idx="108">
                  <c:v>-2.4</c:v>
                </c:pt>
                <c:pt idx="109">
                  <c:v>-7.9</c:v>
                </c:pt>
                <c:pt idx="110">
                  <c:v>-5.3</c:v>
                </c:pt>
                <c:pt idx="111">
                  <c:v>-10.4</c:v>
                </c:pt>
                <c:pt idx="112">
                  <c:v>-12</c:v>
                </c:pt>
                <c:pt idx="113">
                  <c:v>-7.3</c:v>
                </c:pt>
                <c:pt idx="114">
                  <c:v>-5.7</c:v>
                </c:pt>
                <c:pt idx="115">
                  <c:v>-3.3</c:v>
                </c:pt>
                <c:pt idx="116">
                  <c:v>-1.5</c:v>
                </c:pt>
                <c:pt idx="117">
                  <c:v>4.8</c:v>
                </c:pt>
                <c:pt idx="118">
                  <c:v>2.6</c:v>
                </c:pt>
                <c:pt idx="119">
                  <c:v>-0.5</c:v>
                </c:pt>
                <c:pt idx="120">
                  <c:v>-1.5</c:v>
                </c:pt>
                <c:pt idx="121">
                  <c:v>-2.2000000000000002</c:v>
                </c:pt>
                <c:pt idx="122">
                  <c:v>-8</c:v>
                </c:pt>
                <c:pt idx="123">
                  <c:v>-0.8</c:v>
                </c:pt>
                <c:pt idx="124">
                  <c:v>-1</c:v>
                </c:pt>
                <c:pt idx="125">
                  <c:v>-4</c:v>
                </c:pt>
                <c:pt idx="126">
                  <c:v>-2.9</c:v>
                </c:pt>
                <c:pt idx="127">
                  <c:v>-0.2</c:v>
                </c:pt>
                <c:pt idx="128">
                  <c:v>0.4</c:v>
                </c:pt>
                <c:pt idx="129">
                  <c:v>4.5999999999999996</c:v>
                </c:pt>
                <c:pt idx="130">
                  <c:v>4.4000000000000004</c:v>
                </c:pt>
                <c:pt idx="131">
                  <c:v>5.8</c:v>
                </c:pt>
                <c:pt idx="132">
                  <c:v>3.6</c:v>
                </c:pt>
                <c:pt idx="133">
                  <c:v>-4.4000000000000004</c:v>
                </c:pt>
                <c:pt idx="134">
                  <c:v>-3.9</c:v>
                </c:pt>
                <c:pt idx="135">
                  <c:v>-2.4</c:v>
                </c:pt>
                <c:pt idx="136">
                  <c:v>-5.7</c:v>
                </c:pt>
                <c:pt idx="137">
                  <c:v>-4.2</c:v>
                </c:pt>
                <c:pt idx="138">
                  <c:v>-4.7</c:v>
                </c:pt>
                <c:pt idx="139">
                  <c:v>-4.2</c:v>
                </c:pt>
                <c:pt idx="140">
                  <c:v>-3.4</c:v>
                </c:pt>
                <c:pt idx="141">
                  <c:v>-1.3</c:v>
                </c:pt>
                <c:pt idx="142">
                  <c:v>-1.3</c:v>
                </c:pt>
                <c:pt idx="143">
                  <c:v>-1.1000000000000001</c:v>
                </c:pt>
                <c:pt idx="144">
                  <c:v>2.5</c:v>
                </c:pt>
                <c:pt idx="145">
                  <c:v>3.2</c:v>
                </c:pt>
                <c:pt idx="146">
                  <c:v>-4.5999999999999996</c:v>
                </c:pt>
                <c:pt idx="147">
                  <c:v>-3.2</c:v>
                </c:pt>
                <c:pt idx="148">
                  <c:v>-4.2</c:v>
                </c:pt>
                <c:pt idx="149">
                  <c:v>-3.8</c:v>
                </c:pt>
                <c:pt idx="150">
                  <c:v>-2.8</c:v>
                </c:pt>
                <c:pt idx="151">
                  <c:v>4.5</c:v>
                </c:pt>
                <c:pt idx="152">
                  <c:v>4.4000000000000004</c:v>
                </c:pt>
                <c:pt idx="153">
                  <c:v>8.3000000000000007</c:v>
                </c:pt>
                <c:pt idx="154">
                  <c:v>4.8</c:v>
                </c:pt>
                <c:pt idx="155">
                  <c:v>3.6</c:v>
                </c:pt>
                <c:pt idx="156">
                  <c:v>6.7</c:v>
                </c:pt>
                <c:pt idx="157">
                  <c:v>6.3</c:v>
                </c:pt>
                <c:pt idx="158">
                  <c:v>5.0999999999999996</c:v>
                </c:pt>
                <c:pt idx="159">
                  <c:v>6.1</c:v>
                </c:pt>
                <c:pt idx="160">
                  <c:v>1</c:v>
                </c:pt>
                <c:pt idx="161">
                  <c:v>-1.9</c:v>
                </c:pt>
                <c:pt idx="162">
                  <c:v>-0.7</c:v>
                </c:pt>
                <c:pt idx="163">
                  <c:v>3.4</c:v>
                </c:pt>
                <c:pt idx="164">
                  <c:v>5.4</c:v>
                </c:pt>
                <c:pt idx="165">
                  <c:v>4.9000000000000004</c:v>
                </c:pt>
                <c:pt idx="166">
                  <c:v>7.1</c:v>
                </c:pt>
                <c:pt idx="167">
                  <c:v>1.8</c:v>
                </c:pt>
                <c:pt idx="168">
                  <c:v>-5.6</c:v>
                </c:pt>
                <c:pt idx="169">
                  <c:v>-6.1</c:v>
                </c:pt>
                <c:pt idx="170">
                  <c:v>-2</c:v>
                </c:pt>
                <c:pt idx="171">
                  <c:v>-0.4</c:v>
                </c:pt>
                <c:pt idx="172">
                  <c:v>-0.3</c:v>
                </c:pt>
                <c:pt idx="173">
                  <c:v>5</c:v>
                </c:pt>
                <c:pt idx="174">
                  <c:v>-1.1000000000000001</c:v>
                </c:pt>
                <c:pt idx="175">
                  <c:v>1.4</c:v>
                </c:pt>
                <c:pt idx="176">
                  <c:v>-1.1000000000000001</c:v>
                </c:pt>
                <c:pt idx="177">
                  <c:v>-0.4</c:v>
                </c:pt>
                <c:pt idx="178">
                  <c:v>-2.2000000000000002</c:v>
                </c:pt>
                <c:pt idx="179">
                  <c:v>-3.6</c:v>
                </c:pt>
                <c:pt idx="180">
                  <c:v>-0.3</c:v>
                </c:pt>
                <c:pt idx="181">
                  <c:v>3.6</c:v>
                </c:pt>
                <c:pt idx="182">
                  <c:v>0</c:v>
                </c:pt>
                <c:pt idx="183">
                  <c:v>2.5</c:v>
                </c:pt>
                <c:pt idx="184">
                  <c:v>-0.3</c:v>
                </c:pt>
                <c:pt idx="185">
                  <c:v>-1.5</c:v>
                </c:pt>
                <c:pt idx="186">
                  <c:v>-4.5</c:v>
                </c:pt>
                <c:pt idx="187">
                  <c:v>6.3</c:v>
                </c:pt>
                <c:pt idx="188">
                  <c:v>5.2</c:v>
                </c:pt>
                <c:pt idx="189">
                  <c:v>0.6</c:v>
                </c:pt>
                <c:pt idx="190">
                  <c:v>6.1</c:v>
                </c:pt>
                <c:pt idx="191">
                  <c:v>-0.2</c:v>
                </c:pt>
                <c:pt idx="192">
                  <c:v>-4.2</c:v>
                </c:pt>
                <c:pt idx="193">
                  <c:v>-2.1</c:v>
                </c:pt>
                <c:pt idx="194">
                  <c:v>-7</c:v>
                </c:pt>
                <c:pt idx="195">
                  <c:v>-3</c:v>
                </c:pt>
                <c:pt idx="196">
                  <c:v>-3.1</c:v>
                </c:pt>
                <c:pt idx="197">
                  <c:v>5.9</c:v>
                </c:pt>
                <c:pt idx="198">
                  <c:v>5.5</c:v>
                </c:pt>
                <c:pt idx="199">
                  <c:v>5.7</c:v>
                </c:pt>
                <c:pt idx="200">
                  <c:v>4.8</c:v>
                </c:pt>
                <c:pt idx="201">
                  <c:v>1.8</c:v>
                </c:pt>
                <c:pt idx="202">
                  <c:v>3</c:v>
                </c:pt>
                <c:pt idx="203">
                  <c:v>0.2</c:v>
                </c:pt>
                <c:pt idx="204">
                  <c:v>9.9</c:v>
                </c:pt>
                <c:pt idx="205">
                  <c:v>8.6999999999999993</c:v>
                </c:pt>
                <c:pt idx="206">
                  <c:v>6.7</c:v>
                </c:pt>
                <c:pt idx="207">
                  <c:v>3.7</c:v>
                </c:pt>
                <c:pt idx="208">
                  <c:v>3.7</c:v>
                </c:pt>
                <c:pt idx="209">
                  <c:v>-1</c:v>
                </c:pt>
                <c:pt idx="210">
                  <c:v>-2.6</c:v>
                </c:pt>
                <c:pt idx="211">
                  <c:v>-0.6</c:v>
                </c:pt>
                <c:pt idx="212">
                  <c:v>-2.1</c:v>
                </c:pt>
                <c:pt idx="213">
                  <c:v>-1.7</c:v>
                </c:pt>
                <c:pt idx="214">
                  <c:v>4.4000000000000004</c:v>
                </c:pt>
                <c:pt idx="215">
                  <c:v>-3.2</c:v>
                </c:pt>
                <c:pt idx="216">
                  <c:v>-3.7</c:v>
                </c:pt>
                <c:pt idx="217">
                  <c:v>-4.0999999999999996</c:v>
                </c:pt>
                <c:pt idx="218">
                  <c:v>2.8</c:v>
                </c:pt>
                <c:pt idx="219">
                  <c:v>7.3</c:v>
                </c:pt>
                <c:pt idx="220">
                  <c:v>4.5999999999999996</c:v>
                </c:pt>
                <c:pt idx="221">
                  <c:v>8.5</c:v>
                </c:pt>
                <c:pt idx="222">
                  <c:v>1.1000000000000001</c:v>
                </c:pt>
                <c:pt idx="223">
                  <c:v>-1.6</c:v>
                </c:pt>
                <c:pt idx="224">
                  <c:v>-1.6</c:v>
                </c:pt>
                <c:pt idx="225">
                  <c:v>-0.4</c:v>
                </c:pt>
                <c:pt idx="226">
                  <c:v>1.5</c:v>
                </c:pt>
                <c:pt idx="227">
                  <c:v>1.8</c:v>
                </c:pt>
                <c:pt idx="228">
                  <c:v>8.8000000000000007</c:v>
                </c:pt>
                <c:pt idx="229">
                  <c:v>4.7</c:v>
                </c:pt>
                <c:pt idx="230">
                  <c:v>10.7</c:v>
                </c:pt>
                <c:pt idx="231">
                  <c:v>10.199999999999999</c:v>
                </c:pt>
                <c:pt idx="232">
                  <c:v>9.6999999999999993</c:v>
                </c:pt>
                <c:pt idx="233">
                  <c:v>0.5</c:v>
                </c:pt>
                <c:pt idx="234">
                  <c:v>-0.5</c:v>
                </c:pt>
                <c:pt idx="235">
                  <c:v>1.6</c:v>
                </c:pt>
                <c:pt idx="236">
                  <c:v>0.1</c:v>
                </c:pt>
                <c:pt idx="237">
                  <c:v>3.4</c:v>
                </c:pt>
                <c:pt idx="238">
                  <c:v>8.3000000000000007</c:v>
                </c:pt>
                <c:pt idx="239">
                  <c:v>0.9</c:v>
                </c:pt>
                <c:pt idx="240">
                  <c:v>-1.6</c:v>
                </c:pt>
                <c:pt idx="241">
                  <c:v>12.7</c:v>
                </c:pt>
                <c:pt idx="242">
                  <c:v>5.7</c:v>
                </c:pt>
                <c:pt idx="243">
                  <c:v>5.7</c:v>
                </c:pt>
                <c:pt idx="244">
                  <c:v>9.5</c:v>
                </c:pt>
                <c:pt idx="245">
                  <c:v>12.8</c:v>
                </c:pt>
                <c:pt idx="246">
                  <c:v>8.8000000000000007</c:v>
                </c:pt>
                <c:pt idx="247">
                  <c:v>11.2</c:v>
                </c:pt>
                <c:pt idx="248">
                  <c:v>7.1</c:v>
                </c:pt>
                <c:pt idx="249">
                  <c:v>5.0999999999999996</c:v>
                </c:pt>
                <c:pt idx="250">
                  <c:v>9.3000000000000007</c:v>
                </c:pt>
                <c:pt idx="251">
                  <c:v>6.1</c:v>
                </c:pt>
                <c:pt idx="252">
                  <c:v>11.5</c:v>
                </c:pt>
                <c:pt idx="253">
                  <c:v>11.1</c:v>
                </c:pt>
                <c:pt idx="254">
                  <c:v>8.1999999999999993</c:v>
                </c:pt>
                <c:pt idx="255">
                  <c:v>10.4</c:v>
                </c:pt>
                <c:pt idx="256">
                  <c:v>10.4</c:v>
                </c:pt>
                <c:pt idx="257">
                  <c:v>9.5</c:v>
                </c:pt>
                <c:pt idx="258">
                  <c:v>8.9</c:v>
                </c:pt>
                <c:pt idx="259">
                  <c:v>7.3</c:v>
                </c:pt>
                <c:pt idx="260">
                  <c:v>10.1</c:v>
                </c:pt>
                <c:pt idx="261">
                  <c:v>12.9</c:v>
                </c:pt>
                <c:pt idx="262">
                  <c:v>6.6</c:v>
                </c:pt>
                <c:pt idx="263">
                  <c:v>4.9000000000000004</c:v>
                </c:pt>
                <c:pt idx="264">
                  <c:v>4.2</c:v>
                </c:pt>
                <c:pt idx="265">
                  <c:v>11.4</c:v>
                </c:pt>
                <c:pt idx="266">
                  <c:v>19</c:v>
                </c:pt>
                <c:pt idx="267">
                  <c:v>19.2</c:v>
                </c:pt>
                <c:pt idx="268">
                  <c:v>15.2</c:v>
                </c:pt>
                <c:pt idx="269">
                  <c:v>12.2</c:v>
                </c:pt>
                <c:pt idx="270">
                  <c:v>9.3000000000000007</c:v>
                </c:pt>
                <c:pt idx="271">
                  <c:v>8.6</c:v>
                </c:pt>
                <c:pt idx="272">
                  <c:v>13.1</c:v>
                </c:pt>
                <c:pt idx="273">
                  <c:v>7.4</c:v>
                </c:pt>
                <c:pt idx="274">
                  <c:v>6.4</c:v>
                </c:pt>
                <c:pt idx="275">
                  <c:v>6.5</c:v>
                </c:pt>
                <c:pt idx="276">
                  <c:v>5</c:v>
                </c:pt>
                <c:pt idx="277">
                  <c:v>9.4</c:v>
                </c:pt>
                <c:pt idx="278">
                  <c:v>8.3000000000000007</c:v>
                </c:pt>
                <c:pt idx="279">
                  <c:v>5.9</c:v>
                </c:pt>
                <c:pt idx="280">
                  <c:v>3.7</c:v>
                </c:pt>
                <c:pt idx="281">
                  <c:v>2.9</c:v>
                </c:pt>
                <c:pt idx="282">
                  <c:v>4.9000000000000004</c:v>
                </c:pt>
                <c:pt idx="283">
                  <c:v>11.5</c:v>
                </c:pt>
                <c:pt idx="284">
                  <c:v>9.8000000000000007</c:v>
                </c:pt>
                <c:pt idx="285">
                  <c:v>13.7</c:v>
                </c:pt>
                <c:pt idx="286">
                  <c:v>7.3</c:v>
                </c:pt>
                <c:pt idx="287">
                  <c:v>7.2</c:v>
                </c:pt>
                <c:pt idx="288">
                  <c:v>5.7</c:v>
                </c:pt>
                <c:pt idx="289">
                  <c:v>6.3</c:v>
                </c:pt>
                <c:pt idx="290">
                  <c:v>12.5</c:v>
                </c:pt>
                <c:pt idx="291">
                  <c:v>13.7</c:v>
                </c:pt>
                <c:pt idx="292">
                  <c:v>12.3</c:v>
                </c:pt>
                <c:pt idx="293">
                  <c:v>11.3</c:v>
                </c:pt>
                <c:pt idx="294">
                  <c:v>10.199999999999999</c:v>
                </c:pt>
                <c:pt idx="295">
                  <c:v>11.5</c:v>
                </c:pt>
                <c:pt idx="296">
                  <c:v>17.8</c:v>
                </c:pt>
                <c:pt idx="297">
                  <c:v>14.9</c:v>
                </c:pt>
                <c:pt idx="298">
                  <c:v>18.899999999999999</c:v>
                </c:pt>
                <c:pt idx="299">
                  <c:v>18.5</c:v>
                </c:pt>
                <c:pt idx="300">
                  <c:v>12.9</c:v>
                </c:pt>
                <c:pt idx="301">
                  <c:v>11.7</c:v>
                </c:pt>
                <c:pt idx="302">
                  <c:v>10.199999999999999</c:v>
                </c:pt>
                <c:pt idx="303">
                  <c:v>10.199999999999999</c:v>
                </c:pt>
                <c:pt idx="304">
                  <c:v>9.9</c:v>
                </c:pt>
                <c:pt idx="305">
                  <c:v>9.1999999999999993</c:v>
                </c:pt>
                <c:pt idx="306">
                  <c:v>10.199999999999999</c:v>
                </c:pt>
                <c:pt idx="307">
                  <c:v>8.3000000000000007</c:v>
                </c:pt>
                <c:pt idx="308">
                  <c:v>16.899999999999999</c:v>
                </c:pt>
                <c:pt idx="309">
                  <c:v>12.8</c:v>
                </c:pt>
                <c:pt idx="310">
                  <c:v>10.3</c:v>
                </c:pt>
                <c:pt idx="311">
                  <c:v>11.2</c:v>
                </c:pt>
                <c:pt idx="312">
                  <c:v>16.899999999999999</c:v>
                </c:pt>
                <c:pt idx="313">
                  <c:v>14.3</c:v>
                </c:pt>
                <c:pt idx="314">
                  <c:v>13.2</c:v>
                </c:pt>
                <c:pt idx="315">
                  <c:v>11.6</c:v>
                </c:pt>
                <c:pt idx="316">
                  <c:v>6.4</c:v>
                </c:pt>
                <c:pt idx="317">
                  <c:v>5.3</c:v>
                </c:pt>
                <c:pt idx="318">
                  <c:v>8.9</c:v>
                </c:pt>
                <c:pt idx="319">
                  <c:v>7.9</c:v>
                </c:pt>
                <c:pt idx="320">
                  <c:v>16.100000000000001</c:v>
                </c:pt>
                <c:pt idx="321">
                  <c:v>11</c:v>
                </c:pt>
                <c:pt idx="322">
                  <c:v>9.9</c:v>
                </c:pt>
                <c:pt idx="323">
                  <c:v>6.3</c:v>
                </c:pt>
                <c:pt idx="324">
                  <c:v>4.7</c:v>
                </c:pt>
                <c:pt idx="325">
                  <c:v>5.6</c:v>
                </c:pt>
                <c:pt idx="326">
                  <c:v>5.2</c:v>
                </c:pt>
                <c:pt idx="327">
                  <c:v>7.5</c:v>
                </c:pt>
                <c:pt idx="328">
                  <c:v>8.6</c:v>
                </c:pt>
                <c:pt idx="329">
                  <c:v>12.2</c:v>
                </c:pt>
                <c:pt idx="330">
                  <c:v>14.8</c:v>
                </c:pt>
                <c:pt idx="331">
                  <c:v>15.3</c:v>
                </c:pt>
                <c:pt idx="332">
                  <c:v>7.9</c:v>
                </c:pt>
                <c:pt idx="333">
                  <c:v>6.1</c:v>
                </c:pt>
                <c:pt idx="334">
                  <c:v>6.8</c:v>
                </c:pt>
                <c:pt idx="335">
                  <c:v>6.4</c:v>
                </c:pt>
                <c:pt idx="336">
                  <c:v>4.9000000000000004</c:v>
                </c:pt>
                <c:pt idx="337">
                  <c:v>8.6</c:v>
                </c:pt>
                <c:pt idx="338">
                  <c:v>10.199999999999999</c:v>
                </c:pt>
                <c:pt idx="339">
                  <c:v>3.4</c:v>
                </c:pt>
                <c:pt idx="340">
                  <c:v>2.5</c:v>
                </c:pt>
                <c:pt idx="341">
                  <c:v>7</c:v>
                </c:pt>
                <c:pt idx="342">
                  <c:v>4.0999999999999996</c:v>
                </c:pt>
                <c:pt idx="343">
                  <c:v>1.8</c:v>
                </c:pt>
                <c:pt idx="344">
                  <c:v>0.8</c:v>
                </c:pt>
                <c:pt idx="345">
                  <c:v>3.8</c:v>
                </c:pt>
                <c:pt idx="346">
                  <c:v>15.6</c:v>
                </c:pt>
                <c:pt idx="347">
                  <c:v>8.3000000000000007</c:v>
                </c:pt>
                <c:pt idx="348">
                  <c:v>3.4</c:v>
                </c:pt>
                <c:pt idx="349">
                  <c:v>2.4</c:v>
                </c:pt>
                <c:pt idx="350">
                  <c:v>9.4</c:v>
                </c:pt>
                <c:pt idx="351">
                  <c:v>0.7</c:v>
                </c:pt>
                <c:pt idx="352">
                  <c:v>-0.4</c:v>
                </c:pt>
                <c:pt idx="353">
                  <c:v>0.8</c:v>
                </c:pt>
                <c:pt idx="354">
                  <c:v>-0.4</c:v>
                </c:pt>
                <c:pt idx="355">
                  <c:v>7.8</c:v>
                </c:pt>
                <c:pt idx="356">
                  <c:v>10.7</c:v>
                </c:pt>
                <c:pt idx="357">
                  <c:v>8.9</c:v>
                </c:pt>
                <c:pt idx="358">
                  <c:v>12.7</c:v>
                </c:pt>
                <c:pt idx="359">
                  <c:v>11.7</c:v>
                </c:pt>
                <c:pt idx="360">
                  <c:v>13.3</c:v>
                </c:pt>
                <c:pt idx="361">
                  <c:v>12.2</c:v>
                </c:pt>
                <c:pt idx="362">
                  <c:v>13</c:v>
                </c:pt>
                <c:pt idx="363">
                  <c:v>13.1</c:v>
                </c:pt>
                <c:pt idx="364">
                  <c:v>12.4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KNMI!$O$4:$O$368</c:f>
              <c:numCache>
                <c:formatCode>General</c:formatCode>
                <c:ptCount val="365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KNMI!$P$4:$P$368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KNMI!$Q$4:$Q$368</c:f>
              <c:numCache>
                <c:formatCode>General</c:formatCode>
                <c:ptCount val="365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3440"/>
        <c:axId val="438702264"/>
      </c:lineChart>
      <c:catAx>
        <c:axId val="438693640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8702656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38702656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00B0F0"/>
                    </a:solidFill>
                  </a:rPr>
                  <a:t>regenval (mm) </a:t>
                </a:r>
                <a:r>
                  <a:rPr lang="nl-NL" sz="1200">
                    <a:solidFill>
                      <a:srgbClr val="FFFF00"/>
                    </a:solidFill>
                  </a:rPr>
                  <a:t> 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682033898305084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8693640"/>
        <c:crosses val="autoZero"/>
        <c:crossBetween val="between"/>
        <c:majorUnit val="5"/>
        <c:minorUnit val="1"/>
      </c:valAx>
      <c:catAx>
        <c:axId val="438703440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38702264"/>
        <c:crosses val="autoZero"/>
        <c:auto val="0"/>
        <c:lblAlgn val="ctr"/>
        <c:lblOffset val="100"/>
        <c:noMultiLvlLbl val="0"/>
      </c:catAx>
      <c:valAx>
        <c:axId val="43870226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8703440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Het weer in Eindhoven 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1 okt 2018 - 30 sept 2019</a:t>
            </a:r>
            <a:endParaRPr lang="nl-NL" sz="1200">
              <a:effectLst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 volgens het KNMI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0.17614615649775939"/>
          <c:y val="7.909604519774012E-2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81695966907964E-2"/>
          <c:y val="1.4689265536723164E-2"/>
          <c:w val="0.86832126852809388"/>
          <c:h val="0.865273010365229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KNMI!$K$2</c:f>
              <c:strCache>
                <c:ptCount val="1"/>
                <c:pt idx="0">
                  <c:v>zon</c:v>
                </c:pt>
              </c:strCache>
            </c:strRef>
          </c:tx>
          <c:spPr>
            <a:solidFill>
              <a:srgbClr val="FFFF00"/>
            </a:solidFill>
            <a:ln w="6350">
              <a:solidFill>
                <a:srgbClr val="FFFF00"/>
              </a:solidFill>
              <a:prstDash val="solid"/>
            </a:ln>
          </c:spPr>
          <c:invertIfNegative val="0"/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KNMI!$K$4:$K$368</c:f>
              <c:numCache>
                <c:formatCode>0.0</c:formatCode>
                <c:ptCount val="365"/>
                <c:pt idx="0">
                  <c:v>6.9</c:v>
                </c:pt>
                <c:pt idx="1">
                  <c:v>3.6</c:v>
                </c:pt>
                <c:pt idx="2">
                  <c:v>7.3</c:v>
                </c:pt>
                <c:pt idx="3">
                  <c:v>3.4</c:v>
                </c:pt>
                <c:pt idx="4">
                  <c:v>9.6999999999999993</c:v>
                </c:pt>
                <c:pt idx="5">
                  <c:v>8.9</c:v>
                </c:pt>
                <c:pt idx="6">
                  <c:v>8.5</c:v>
                </c:pt>
                <c:pt idx="7">
                  <c:v>7.6</c:v>
                </c:pt>
                <c:pt idx="8">
                  <c:v>8.1999999999999993</c:v>
                </c:pt>
                <c:pt idx="9">
                  <c:v>9.1</c:v>
                </c:pt>
                <c:pt idx="10">
                  <c:v>6.3</c:v>
                </c:pt>
                <c:pt idx="11">
                  <c:v>7.8</c:v>
                </c:pt>
                <c:pt idx="12">
                  <c:v>9.3000000000000007</c:v>
                </c:pt>
                <c:pt idx="13">
                  <c:v>8</c:v>
                </c:pt>
                <c:pt idx="14">
                  <c:v>4.5</c:v>
                </c:pt>
                <c:pt idx="15">
                  <c:v>7.3</c:v>
                </c:pt>
                <c:pt idx="16">
                  <c:v>7.7</c:v>
                </c:pt>
                <c:pt idx="17">
                  <c:v>0.3</c:v>
                </c:pt>
                <c:pt idx="18">
                  <c:v>5</c:v>
                </c:pt>
                <c:pt idx="19">
                  <c:v>7.2</c:v>
                </c:pt>
                <c:pt idx="20">
                  <c:v>6.4</c:v>
                </c:pt>
                <c:pt idx="21">
                  <c:v>5.2</c:v>
                </c:pt>
                <c:pt idx="22">
                  <c:v>2.2999999999999998</c:v>
                </c:pt>
                <c:pt idx="23">
                  <c:v>1.6</c:v>
                </c:pt>
                <c:pt idx="24">
                  <c:v>0</c:v>
                </c:pt>
                <c:pt idx="25">
                  <c:v>0.3</c:v>
                </c:pt>
                <c:pt idx="26">
                  <c:v>7.2</c:v>
                </c:pt>
                <c:pt idx="27">
                  <c:v>6.2</c:v>
                </c:pt>
                <c:pt idx="28">
                  <c:v>0</c:v>
                </c:pt>
                <c:pt idx="29">
                  <c:v>0.3</c:v>
                </c:pt>
                <c:pt idx="30">
                  <c:v>6.2</c:v>
                </c:pt>
                <c:pt idx="31">
                  <c:v>0</c:v>
                </c:pt>
                <c:pt idx="32">
                  <c:v>7.7</c:v>
                </c:pt>
                <c:pt idx="33">
                  <c:v>7.7</c:v>
                </c:pt>
                <c:pt idx="34">
                  <c:v>8</c:v>
                </c:pt>
                <c:pt idx="35">
                  <c:v>5.0999999999999996</c:v>
                </c:pt>
                <c:pt idx="36">
                  <c:v>6.5</c:v>
                </c:pt>
                <c:pt idx="37">
                  <c:v>0.9</c:v>
                </c:pt>
                <c:pt idx="38">
                  <c:v>7.8</c:v>
                </c:pt>
                <c:pt idx="39">
                  <c:v>2.2000000000000002</c:v>
                </c:pt>
                <c:pt idx="40">
                  <c:v>0.6</c:v>
                </c:pt>
                <c:pt idx="41">
                  <c:v>0</c:v>
                </c:pt>
                <c:pt idx="42">
                  <c:v>0</c:v>
                </c:pt>
                <c:pt idx="43">
                  <c:v>5.4</c:v>
                </c:pt>
                <c:pt idx="44">
                  <c:v>7.6</c:v>
                </c:pt>
                <c:pt idx="45">
                  <c:v>7.7</c:v>
                </c:pt>
                <c:pt idx="46">
                  <c:v>7.7</c:v>
                </c:pt>
                <c:pt idx="47">
                  <c:v>7.5</c:v>
                </c:pt>
                <c:pt idx="48">
                  <c:v>6.4</c:v>
                </c:pt>
                <c:pt idx="49">
                  <c:v>0.8</c:v>
                </c:pt>
                <c:pt idx="50">
                  <c:v>0.2</c:v>
                </c:pt>
                <c:pt idx="51">
                  <c:v>1.4</c:v>
                </c:pt>
                <c:pt idx="52">
                  <c:v>2</c:v>
                </c:pt>
                <c:pt idx="53">
                  <c:v>5.0999999999999996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0.5</c:v>
                </c:pt>
                <c:pt idx="58">
                  <c:v>0</c:v>
                </c:pt>
                <c:pt idx="59">
                  <c:v>1.3</c:v>
                </c:pt>
                <c:pt idx="60">
                  <c:v>1.2</c:v>
                </c:pt>
                <c:pt idx="61">
                  <c:v>1.8</c:v>
                </c:pt>
                <c:pt idx="62">
                  <c:v>0</c:v>
                </c:pt>
                <c:pt idx="63">
                  <c:v>2.2000000000000002</c:v>
                </c:pt>
                <c:pt idx="64">
                  <c:v>4.7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0.4</c:v>
                </c:pt>
                <c:pt idx="69">
                  <c:v>1</c:v>
                </c:pt>
                <c:pt idx="70">
                  <c:v>1.7</c:v>
                </c:pt>
                <c:pt idx="71">
                  <c:v>3.3</c:v>
                </c:pt>
                <c:pt idx="72">
                  <c:v>0.5</c:v>
                </c:pt>
                <c:pt idx="73">
                  <c:v>6.5</c:v>
                </c:pt>
                <c:pt idx="74">
                  <c:v>0.2</c:v>
                </c:pt>
                <c:pt idx="75">
                  <c:v>0</c:v>
                </c:pt>
                <c:pt idx="76">
                  <c:v>0</c:v>
                </c:pt>
                <c:pt idx="77">
                  <c:v>1.5</c:v>
                </c:pt>
                <c:pt idx="78">
                  <c:v>5.3</c:v>
                </c:pt>
                <c:pt idx="79">
                  <c:v>0.2</c:v>
                </c:pt>
                <c:pt idx="80">
                  <c:v>0</c:v>
                </c:pt>
                <c:pt idx="81">
                  <c:v>0</c:v>
                </c:pt>
                <c:pt idx="82">
                  <c:v>1.4</c:v>
                </c:pt>
                <c:pt idx="83">
                  <c:v>0</c:v>
                </c:pt>
                <c:pt idx="84">
                  <c:v>5.3</c:v>
                </c:pt>
                <c:pt idx="85">
                  <c:v>3.1</c:v>
                </c:pt>
                <c:pt idx="86">
                  <c:v>2.6</c:v>
                </c:pt>
                <c:pt idx="87">
                  <c:v>1.7</c:v>
                </c:pt>
                <c:pt idx="88">
                  <c:v>1.6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0.7</c:v>
                </c:pt>
                <c:pt idx="93">
                  <c:v>1.2</c:v>
                </c:pt>
                <c:pt idx="94">
                  <c:v>0.2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1.1000000000000001</c:v>
                </c:pt>
                <c:pt idx="100">
                  <c:v>5.6</c:v>
                </c:pt>
                <c:pt idx="101">
                  <c:v>0</c:v>
                </c:pt>
                <c:pt idx="102">
                  <c:v>0.7</c:v>
                </c:pt>
                <c:pt idx="103">
                  <c:v>0</c:v>
                </c:pt>
                <c:pt idx="104">
                  <c:v>0</c:v>
                </c:pt>
                <c:pt idx="105">
                  <c:v>4.2</c:v>
                </c:pt>
                <c:pt idx="106">
                  <c:v>0.3</c:v>
                </c:pt>
                <c:pt idx="107">
                  <c:v>1</c:v>
                </c:pt>
                <c:pt idx="108">
                  <c:v>0.9</c:v>
                </c:pt>
                <c:pt idx="109">
                  <c:v>3.5</c:v>
                </c:pt>
                <c:pt idx="110">
                  <c:v>6.1</c:v>
                </c:pt>
                <c:pt idx="111">
                  <c:v>7.3</c:v>
                </c:pt>
                <c:pt idx="112">
                  <c:v>7.7</c:v>
                </c:pt>
                <c:pt idx="113">
                  <c:v>0</c:v>
                </c:pt>
                <c:pt idx="114">
                  <c:v>4.8</c:v>
                </c:pt>
                <c:pt idx="115">
                  <c:v>0</c:v>
                </c:pt>
                <c:pt idx="116">
                  <c:v>0</c:v>
                </c:pt>
                <c:pt idx="117">
                  <c:v>0.4</c:v>
                </c:pt>
                <c:pt idx="118">
                  <c:v>0.2</c:v>
                </c:pt>
                <c:pt idx="119">
                  <c:v>3</c:v>
                </c:pt>
                <c:pt idx="120">
                  <c:v>7.4</c:v>
                </c:pt>
                <c:pt idx="121">
                  <c:v>0</c:v>
                </c:pt>
                <c:pt idx="122">
                  <c:v>0</c:v>
                </c:pt>
                <c:pt idx="123">
                  <c:v>0.1</c:v>
                </c:pt>
                <c:pt idx="124">
                  <c:v>0</c:v>
                </c:pt>
                <c:pt idx="125">
                  <c:v>6.3</c:v>
                </c:pt>
                <c:pt idx="126">
                  <c:v>0.7</c:v>
                </c:pt>
                <c:pt idx="127">
                  <c:v>0</c:v>
                </c:pt>
                <c:pt idx="128">
                  <c:v>0</c:v>
                </c:pt>
                <c:pt idx="129">
                  <c:v>4.5</c:v>
                </c:pt>
                <c:pt idx="130">
                  <c:v>0</c:v>
                </c:pt>
                <c:pt idx="131">
                  <c:v>4.0999999999999996</c:v>
                </c:pt>
                <c:pt idx="132">
                  <c:v>0.2</c:v>
                </c:pt>
                <c:pt idx="133">
                  <c:v>5.6</c:v>
                </c:pt>
                <c:pt idx="134">
                  <c:v>3.9</c:v>
                </c:pt>
                <c:pt idx="135">
                  <c:v>5.7</c:v>
                </c:pt>
                <c:pt idx="136">
                  <c:v>8.6999999999999993</c:v>
                </c:pt>
                <c:pt idx="137">
                  <c:v>8.8000000000000007</c:v>
                </c:pt>
                <c:pt idx="138">
                  <c:v>9</c:v>
                </c:pt>
                <c:pt idx="139">
                  <c:v>8.5</c:v>
                </c:pt>
                <c:pt idx="140">
                  <c:v>9</c:v>
                </c:pt>
                <c:pt idx="141">
                  <c:v>5.6</c:v>
                </c:pt>
                <c:pt idx="142">
                  <c:v>5.4</c:v>
                </c:pt>
                <c:pt idx="143">
                  <c:v>1.5</c:v>
                </c:pt>
                <c:pt idx="144">
                  <c:v>0.2</c:v>
                </c:pt>
                <c:pt idx="145">
                  <c:v>9.1999999999999993</c:v>
                </c:pt>
                <c:pt idx="146">
                  <c:v>9.1</c:v>
                </c:pt>
                <c:pt idx="147">
                  <c:v>9.6999999999999993</c:v>
                </c:pt>
                <c:pt idx="148">
                  <c:v>9.6999999999999993</c:v>
                </c:pt>
                <c:pt idx="149">
                  <c:v>9.6999999999999993</c:v>
                </c:pt>
                <c:pt idx="150">
                  <c:v>2.4</c:v>
                </c:pt>
                <c:pt idx="151">
                  <c:v>0.4</c:v>
                </c:pt>
                <c:pt idx="152">
                  <c:v>0.5</c:v>
                </c:pt>
                <c:pt idx="153">
                  <c:v>0</c:v>
                </c:pt>
                <c:pt idx="154">
                  <c:v>4.3</c:v>
                </c:pt>
                <c:pt idx="155">
                  <c:v>4.5999999999999996</c:v>
                </c:pt>
                <c:pt idx="156">
                  <c:v>0.5</c:v>
                </c:pt>
                <c:pt idx="157">
                  <c:v>4.8</c:v>
                </c:pt>
                <c:pt idx="158">
                  <c:v>3.4</c:v>
                </c:pt>
                <c:pt idx="159">
                  <c:v>2.1</c:v>
                </c:pt>
                <c:pt idx="160">
                  <c:v>1.5</c:v>
                </c:pt>
                <c:pt idx="161">
                  <c:v>4.0999999999999996</c:v>
                </c:pt>
                <c:pt idx="162">
                  <c:v>1</c:v>
                </c:pt>
                <c:pt idx="163">
                  <c:v>1.3</c:v>
                </c:pt>
                <c:pt idx="164">
                  <c:v>1.2</c:v>
                </c:pt>
                <c:pt idx="165">
                  <c:v>0</c:v>
                </c:pt>
                <c:pt idx="166">
                  <c:v>0.5</c:v>
                </c:pt>
                <c:pt idx="167">
                  <c:v>6.5</c:v>
                </c:pt>
                <c:pt idx="168">
                  <c:v>6</c:v>
                </c:pt>
                <c:pt idx="169">
                  <c:v>4.3</c:v>
                </c:pt>
                <c:pt idx="170">
                  <c:v>1.8</c:v>
                </c:pt>
                <c:pt idx="171">
                  <c:v>10.6</c:v>
                </c:pt>
                <c:pt idx="172">
                  <c:v>8.1999999999999993</c:v>
                </c:pt>
                <c:pt idx="173">
                  <c:v>0</c:v>
                </c:pt>
                <c:pt idx="174">
                  <c:v>10.6</c:v>
                </c:pt>
                <c:pt idx="175">
                  <c:v>6.3</c:v>
                </c:pt>
                <c:pt idx="176">
                  <c:v>1.1000000000000001</c:v>
                </c:pt>
                <c:pt idx="177">
                  <c:v>2.5</c:v>
                </c:pt>
                <c:pt idx="178">
                  <c:v>3</c:v>
                </c:pt>
                <c:pt idx="179">
                  <c:v>11.5</c:v>
                </c:pt>
                <c:pt idx="180">
                  <c:v>8.1999999999999993</c:v>
                </c:pt>
                <c:pt idx="181">
                  <c:v>7.6</c:v>
                </c:pt>
                <c:pt idx="182">
                  <c:v>12</c:v>
                </c:pt>
                <c:pt idx="183">
                  <c:v>3</c:v>
                </c:pt>
                <c:pt idx="184">
                  <c:v>1.6</c:v>
                </c:pt>
                <c:pt idx="185">
                  <c:v>2.4</c:v>
                </c:pt>
                <c:pt idx="186">
                  <c:v>9.4</c:v>
                </c:pt>
                <c:pt idx="187">
                  <c:v>5.5</c:v>
                </c:pt>
                <c:pt idx="188">
                  <c:v>8.9</c:v>
                </c:pt>
                <c:pt idx="189">
                  <c:v>5.3</c:v>
                </c:pt>
                <c:pt idx="190">
                  <c:v>3.6</c:v>
                </c:pt>
                <c:pt idx="191">
                  <c:v>11.4</c:v>
                </c:pt>
                <c:pt idx="192">
                  <c:v>12.2</c:v>
                </c:pt>
                <c:pt idx="193">
                  <c:v>3.2</c:v>
                </c:pt>
                <c:pt idx="194">
                  <c:v>8.5</c:v>
                </c:pt>
                <c:pt idx="195">
                  <c:v>8.5</c:v>
                </c:pt>
                <c:pt idx="196">
                  <c:v>12</c:v>
                </c:pt>
                <c:pt idx="197">
                  <c:v>9.9</c:v>
                </c:pt>
                <c:pt idx="198">
                  <c:v>1.3</c:v>
                </c:pt>
                <c:pt idx="199">
                  <c:v>12</c:v>
                </c:pt>
                <c:pt idx="200">
                  <c:v>12.8</c:v>
                </c:pt>
                <c:pt idx="201">
                  <c:v>13.2</c:v>
                </c:pt>
                <c:pt idx="202">
                  <c:v>13</c:v>
                </c:pt>
                <c:pt idx="203">
                  <c:v>12.9</c:v>
                </c:pt>
                <c:pt idx="204">
                  <c:v>8.5</c:v>
                </c:pt>
                <c:pt idx="205">
                  <c:v>6.4</c:v>
                </c:pt>
                <c:pt idx="206">
                  <c:v>2.6</c:v>
                </c:pt>
                <c:pt idx="207">
                  <c:v>3.5</c:v>
                </c:pt>
                <c:pt idx="208">
                  <c:v>2.2000000000000002</c:v>
                </c:pt>
                <c:pt idx="209">
                  <c:v>2.8</c:v>
                </c:pt>
                <c:pt idx="210">
                  <c:v>9.5</c:v>
                </c:pt>
                <c:pt idx="211">
                  <c:v>0.7</c:v>
                </c:pt>
                <c:pt idx="212">
                  <c:v>6.8</c:v>
                </c:pt>
                <c:pt idx="213">
                  <c:v>3.6</c:v>
                </c:pt>
                <c:pt idx="214">
                  <c:v>3.2</c:v>
                </c:pt>
                <c:pt idx="215">
                  <c:v>11.1</c:v>
                </c:pt>
                <c:pt idx="216">
                  <c:v>5.0999999999999996</c:v>
                </c:pt>
                <c:pt idx="217">
                  <c:v>1.6</c:v>
                </c:pt>
                <c:pt idx="218">
                  <c:v>4.3</c:v>
                </c:pt>
                <c:pt idx="219">
                  <c:v>0.3</c:v>
                </c:pt>
                <c:pt idx="220">
                  <c:v>5.2</c:v>
                </c:pt>
                <c:pt idx="221">
                  <c:v>4.7</c:v>
                </c:pt>
                <c:pt idx="222">
                  <c:v>10.9</c:v>
                </c:pt>
                <c:pt idx="223">
                  <c:v>8.6999999999999993</c:v>
                </c:pt>
                <c:pt idx="224">
                  <c:v>13.4</c:v>
                </c:pt>
                <c:pt idx="225">
                  <c:v>12.7</c:v>
                </c:pt>
                <c:pt idx="226">
                  <c:v>14.4</c:v>
                </c:pt>
                <c:pt idx="227">
                  <c:v>7.3</c:v>
                </c:pt>
                <c:pt idx="228">
                  <c:v>0</c:v>
                </c:pt>
                <c:pt idx="229">
                  <c:v>6.8</c:v>
                </c:pt>
                <c:pt idx="230">
                  <c:v>2.6</c:v>
                </c:pt>
                <c:pt idx="231">
                  <c:v>0</c:v>
                </c:pt>
                <c:pt idx="232">
                  <c:v>0.6</c:v>
                </c:pt>
                <c:pt idx="233">
                  <c:v>9.6</c:v>
                </c:pt>
                <c:pt idx="234">
                  <c:v>13</c:v>
                </c:pt>
                <c:pt idx="235">
                  <c:v>12.6</c:v>
                </c:pt>
                <c:pt idx="236">
                  <c:v>4.5999999999999996</c:v>
                </c:pt>
                <c:pt idx="237">
                  <c:v>3.1</c:v>
                </c:pt>
                <c:pt idx="238">
                  <c:v>7.9</c:v>
                </c:pt>
                <c:pt idx="239">
                  <c:v>4.5</c:v>
                </c:pt>
                <c:pt idx="240">
                  <c:v>13</c:v>
                </c:pt>
                <c:pt idx="241">
                  <c:v>1.9</c:v>
                </c:pt>
                <c:pt idx="242">
                  <c:v>5.8</c:v>
                </c:pt>
                <c:pt idx="243">
                  <c:v>14</c:v>
                </c:pt>
                <c:pt idx="244">
                  <c:v>13.4</c:v>
                </c:pt>
                <c:pt idx="245">
                  <c:v>3.4</c:v>
                </c:pt>
                <c:pt idx="246">
                  <c:v>7.3</c:v>
                </c:pt>
                <c:pt idx="247">
                  <c:v>3.1</c:v>
                </c:pt>
                <c:pt idx="248">
                  <c:v>8.8000000000000007</c:v>
                </c:pt>
                <c:pt idx="249">
                  <c:v>8.1</c:v>
                </c:pt>
                <c:pt idx="250">
                  <c:v>6</c:v>
                </c:pt>
                <c:pt idx="251">
                  <c:v>7</c:v>
                </c:pt>
                <c:pt idx="252">
                  <c:v>4.7</c:v>
                </c:pt>
                <c:pt idx="253">
                  <c:v>7.7</c:v>
                </c:pt>
                <c:pt idx="254">
                  <c:v>5.0999999999999996</c:v>
                </c:pt>
                <c:pt idx="255">
                  <c:v>8.4</c:v>
                </c:pt>
                <c:pt idx="256">
                  <c:v>7.5</c:v>
                </c:pt>
                <c:pt idx="257">
                  <c:v>6.7</c:v>
                </c:pt>
                <c:pt idx="258">
                  <c:v>9.3000000000000007</c:v>
                </c:pt>
                <c:pt idx="259">
                  <c:v>14.1</c:v>
                </c:pt>
                <c:pt idx="260">
                  <c:v>11.9</c:v>
                </c:pt>
                <c:pt idx="261">
                  <c:v>5.9</c:v>
                </c:pt>
                <c:pt idx="262">
                  <c:v>4.4000000000000004</c:v>
                </c:pt>
                <c:pt idx="263">
                  <c:v>11.2</c:v>
                </c:pt>
                <c:pt idx="264">
                  <c:v>13</c:v>
                </c:pt>
                <c:pt idx="265">
                  <c:v>12.2</c:v>
                </c:pt>
                <c:pt idx="266">
                  <c:v>10.9</c:v>
                </c:pt>
                <c:pt idx="267">
                  <c:v>10.7</c:v>
                </c:pt>
                <c:pt idx="268">
                  <c:v>9.8000000000000007</c:v>
                </c:pt>
                <c:pt idx="269">
                  <c:v>13.7</c:v>
                </c:pt>
                <c:pt idx="270">
                  <c:v>15.2</c:v>
                </c:pt>
                <c:pt idx="271">
                  <c:v>15.2</c:v>
                </c:pt>
                <c:pt idx="272">
                  <c:v>11.8</c:v>
                </c:pt>
                <c:pt idx="273">
                  <c:v>13</c:v>
                </c:pt>
                <c:pt idx="274">
                  <c:v>10.5</c:v>
                </c:pt>
                <c:pt idx="275">
                  <c:v>10.5</c:v>
                </c:pt>
                <c:pt idx="276">
                  <c:v>15.1</c:v>
                </c:pt>
                <c:pt idx="277">
                  <c:v>9.6</c:v>
                </c:pt>
                <c:pt idx="278">
                  <c:v>5.7</c:v>
                </c:pt>
                <c:pt idx="279">
                  <c:v>10.1</c:v>
                </c:pt>
                <c:pt idx="280">
                  <c:v>3.5</c:v>
                </c:pt>
                <c:pt idx="281">
                  <c:v>11.9</c:v>
                </c:pt>
                <c:pt idx="282">
                  <c:v>3.7</c:v>
                </c:pt>
                <c:pt idx="283">
                  <c:v>6.4</c:v>
                </c:pt>
                <c:pt idx="284">
                  <c:v>4.8</c:v>
                </c:pt>
                <c:pt idx="285">
                  <c:v>3</c:v>
                </c:pt>
                <c:pt idx="286">
                  <c:v>0.7</c:v>
                </c:pt>
                <c:pt idx="287">
                  <c:v>1.1000000000000001</c:v>
                </c:pt>
                <c:pt idx="288">
                  <c:v>6.3</c:v>
                </c:pt>
                <c:pt idx="289">
                  <c:v>8.3000000000000007</c:v>
                </c:pt>
                <c:pt idx="290">
                  <c:v>4.5</c:v>
                </c:pt>
                <c:pt idx="291">
                  <c:v>6.5</c:v>
                </c:pt>
                <c:pt idx="292">
                  <c:v>5.7</c:v>
                </c:pt>
                <c:pt idx="293">
                  <c:v>6.6</c:v>
                </c:pt>
                <c:pt idx="294">
                  <c:v>12.5</c:v>
                </c:pt>
                <c:pt idx="295">
                  <c:v>14.5</c:v>
                </c:pt>
                <c:pt idx="296">
                  <c:v>13.5</c:v>
                </c:pt>
                <c:pt idx="297">
                  <c:v>11.9</c:v>
                </c:pt>
                <c:pt idx="298">
                  <c:v>8.1</c:v>
                </c:pt>
                <c:pt idx="299">
                  <c:v>0</c:v>
                </c:pt>
                <c:pt idx="300">
                  <c:v>0</c:v>
                </c:pt>
                <c:pt idx="301">
                  <c:v>11.7</c:v>
                </c:pt>
                <c:pt idx="302">
                  <c:v>11.8</c:v>
                </c:pt>
                <c:pt idx="303">
                  <c:v>4.9000000000000004</c:v>
                </c:pt>
                <c:pt idx="304">
                  <c:v>8.1999999999999993</c:v>
                </c:pt>
                <c:pt idx="305">
                  <c:v>6.1</c:v>
                </c:pt>
                <c:pt idx="306">
                  <c:v>1.5</c:v>
                </c:pt>
                <c:pt idx="307">
                  <c:v>8.5</c:v>
                </c:pt>
                <c:pt idx="308">
                  <c:v>6.5</c:v>
                </c:pt>
                <c:pt idx="309">
                  <c:v>7.9</c:v>
                </c:pt>
                <c:pt idx="310">
                  <c:v>9.9</c:v>
                </c:pt>
                <c:pt idx="311">
                  <c:v>9.3000000000000007</c:v>
                </c:pt>
                <c:pt idx="312">
                  <c:v>1.2</c:v>
                </c:pt>
                <c:pt idx="313">
                  <c:v>8.6999999999999993</c:v>
                </c:pt>
                <c:pt idx="314">
                  <c:v>6.6</c:v>
                </c:pt>
                <c:pt idx="315">
                  <c:v>8.1999999999999993</c:v>
                </c:pt>
                <c:pt idx="316">
                  <c:v>6.8</c:v>
                </c:pt>
                <c:pt idx="317">
                  <c:v>8</c:v>
                </c:pt>
                <c:pt idx="318">
                  <c:v>4.7</c:v>
                </c:pt>
                <c:pt idx="319">
                  <c:v>4.2</c:v>
                </c:pt>
                <c:pt idx="320">
                  <c:v>0.1</c:v>
                </c:pt>
                <c:pt idx="321">
                  <c:v>2.4</c:v>
                </c:pt>
                <c:pt idx="322">
                  <c:v>11.8</c:v>
                </c:pt>
                <c:pt idx="323">
                  <c:v>10.9</c:v>
                </c:pt>
                <c:pt idx="324">
                  <c:v>12.1</c:v>
                </c:pt>
                <c:pt idx="325">
                  <c:v>13.2</c:v>
                </c:pt>
                <c:pt idx="326">
                  <c:v>11.7</c:v>
                </c:pt>
                <c:pt idx="327">
                  <c:v>13</c:v>
                </c:pt>
                <c:pt idx="328">
                  <c:v>12.7</c:v>
                </c:pt>
                <c:pt idx="329">
                  <c:v>9.6999999999999993</c:v>
                </c:pt>
                <c:pt idx="330">
                  <c:v>10.7</c:v>
                </c:pt>
                <c:pt idx="331">
                  <c:v>7.3</c:v>
                </c:pt>
                <c:pt idx="332">
                  <c:v>5.4</c:v>
                </c:pt>
                <c:pt idx="333">
                  <c:v>12.2</c:v>
                </c:pt>
                <c:pt idx="334">
                  <c:v>10.5</c:v>
                </c:pt>
                <c:pt idx="335">
                  <c:v>4.5</c:v>
                </c:pt>
                <c:pt idx="336">
                  <c:v>11.1</c:v>
                </c:pt>
                <c:pt idx="337">
                  <c:v>1.6</c:v>
                </c:pt>
                <c:pt idx="338">
                  <c:v>4.8</c:v>
                </c:pt>
                <c:pt idx="339">
                  <c:v>6.2</c:v>
                </c:pt>
                <c:pt idx="340">
                  <c:v>6.6</c:v>
                </c:pt>
                <c:pt idx="341">
                  <c:v>5.2</c:v>
                </c:pt>
                <c:pt idx="342">
                  <c:v>5.4</c:v>
                </c:pt>
                <c:pt idx="343">
                  <c:v>10.199999999999999</c:v>
                </c:pt>
                <c:pt idx="344">
                  <c:v>10.3</c:v>
                </c:pt>
                <c:pt idx="345">
                  <c:v>0.7</c:v>
                </c:pt>
                <c:pt idx="346">
                  <c:v>7.7</c:v>
                </c:pt>
                <c:pt idx="347">
                  <c:v>4.7</c:v>
                </c:pt>
                <c:pt idx="348">
                  <c:v>11.4</c:v>
                </c:pt>
                <c:pt idx="349">
                  <c:v>11.1</c:v>
                </c:pt>
                <c:pt idx="350">
                  <c:v>0.3</c:v>
                </c:pt>
                <c:pt idx="351">
                  <c:v>4.5999999999999996</c:v>
                </c:pt>
                <c:pt idx="352">
                  <c:v>7.5</c:v>
                </c:pt>
                <c:pt idx="353">
                  <c:v>6.9</c:v>
                </c:pt>
                <c:pt idx="354">
                  <c:v>11.2</c:v>
                </c:pt>
                <c:pt idx="355">
                  <c:v>11.4</c:v>
                </c:pt>
                <c:pt idx="356">
                  <c:v>6.7</c:v>
                </c:pt>
                <c:pt idx="357">
                  <c:v>3.6</c:v>
                </c:pt>
                <c:pt idx="358">
                  <c:v>0.2</c:v>
                </c:pt>
                <c:pt idx="359">
                  <c:v>1.3</c:v>
                </c:pt>
                <c:pt idx="360">
                  <c:v>0.2</c:v>
                </c:pt>
                <c:pt idx="361">
                  <c:v>5.9</c:v>
                </c:pt>
                <c:pt idx="362">
                  <c:v>4.2</c:v>
                </c:pt>
                <c:pt idx="363">
                  <c:v>0.3</c:v>
                </c:pt>
                <c:pt idx="364">
                  <c:v>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38704616"/>
        <c:axId val="438703832"/>
      </c:barChart>
      <c:lineChart>
        <c:grouping val="standard"/>
        <c:varyColors val="0"/>
        <c:ser>
          <c:idx val="0"/>
          <c:order val="1"/>
          <c:tx>
            <c:strRef>
              <c:f>KNMI!$G$3</c:f>
              <c:strCache>
                <c:ptCount val="1"/>
                <c:pt idx="0">
                  <c:v>gem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KNMI!$G$4:$G$368</c:f>
              <c:numCache>
                <c:formatCode>0.0</c:formatCode>
                <c:ptCount val="365"/>
                <c:pt idx="0">
                  <c:v>9.6</c:v>
                </c:pt>
                <c:pt idx="1">
                  <c:v>11.1</c:v>
                </c:pt>
                <c:pt idx="2">
                  <c:v>11.9</c:v>
                </c:pt>
                <c:pt idx="3">
                  <c:v>13.8</c:v>
                </c:pt>
                <c:pt idx="4">
                  <c:v>13.6</c:v>
                </c:pt>
                <c:pt idx="5">
                  <c:v>15.8</c:v>
                </c:pt>
                <c:pt idx="6">
                  <c:v>10.8</c:v>
                </c:pt>
                <c:pt idx="7">
                  <c:v>9</c:v>
                </c:pt>
                <c:pt idx="8">
                  <c:v>11.3</c:v>
                </c:pt>
                <c:pt idx="9">
                  <c:v>15.9</c:v>
                </c:pt>
                <c:pt idx="10">
                  <c:v>17.8</c:v>
                </c:pt>
                <c:pt idx="11">
                  <c:v>19.100000000000001</c:v>
                </c:pt>
                <c:pt idx="12">
                  <c:v>20.7</c:v>
                </c:pt>
                <c:pt idx="13">
                  <c:v>19</c:v>
                </c:pt>
                <c:pt idx="14">
                  <c:v>17.100000000000001</c:v>
                </c:pt>
                <c:pt idx="15">
                  <c:v>16.8</c:v>
                </c:pt>
                <c:pt idx="16">
                  <c:v>14.3</c:v>
                </c:pt>
                <c:pt idx="17">
                  <c:v>13.3</c:v>
                </c:pt>
                <c:pt idx="18">
                  <c:v>11.1</c:v>
                </c:pt>
                <c:pt idx="19">
                  <c:v>7.8</c:v>
                </c:pt>
                <c:pt idx="20">
                  <c:v>10.1</c:v>
                </c:pt>
                <c:pt idx="21">
                  <c:v>10.5</c:v>
                </c:pt>
                <c:pt idx="22">
                  <c:v>11.5</c:v>
                </c:pt>
                <c:pt idx="23">
                  <c:v>14.1</c:v>
                </c:pt>
                <c:pt idx="24">
                  <c:v>12.1</c:v>
                </c:pt>
                <c:pt idx="25">
                  <c:v>8.9</c:v>
                </c:pt>
                <c:pt idx="26">
                  <c:v>6.1</c:v>
                </c:pt>
                <c:pt idx="27">
                  <c:v>4.0999999999999996</c:v>
                </c:pt>
                <c:pt idx="28">
                  <c:v>4.7</c:v>
                </c:pt>
                <c:pt idx="29">
                  <c:v>5.8</c:v>
                </c:pt>
                <c:pt idx="30">
                  <c:v>8.1999999999999993</c:v>
                </c:pt>
                <c:pt idx="31">
                  <c:v>10.3</c:v>
                </c:pt>
                <c:pt idx="32">
                  <c:v>7.3</c:v>
                </c:pt>
                <c:pt idx="33">
                  <c:v>4</c:v>
                </c:pt>
                <c:pt idx="34">
                  <c:v>6.7</c:v>
                </c:pt>
                <c:pt idx="35">
                  <c:v>9.1</c:v>
                </c:pt>
                <c:pt idx="36">
                  <c:v>12.2</c:v>
                </c:pt>
                <c:pt idx="37">
                  <c:v>11.4</c:v>
                </c:pt>
                <c:pt idx="38">
                  <c:v>9.5</c:v>
                </c:pt>
                <c:pt idx="39">
                  <c:v>9.5</c:v>
                </c:pt>
                <c:pt idx="40">
                  <c:v>11.9</c:v>
                </c:pt>
                <c:pt idx="41">
                  <c:v>11.6</c:v>
                </c:pt>
                <c:pt idx="42">
                  <c:v>10.1</c:v>
                </c:pt>
                <c:pt idx="43">
                  <c:v>9.8000000000000007</c:v>
                </c:pt>
                <c:pt idx="44">
                  <c:v>7.9</c:v>
                </c:pt>
                <c:pt idx="45">
                  <c:v>6.7</c:v>
                </c:pt>
                <c:pt idx="46">
                  <c:v>5</c:v>
                </c:pt>
                <c:pt idx="47">
                  <c:v>5.5</c:v>
                </c:pt>
                <c:pt idx="48">
                  <c:v>2.6</c:v>
                </c:pt>
                <c:pt idx="49">
                  <c:v>4.5</c:v>
                </c:pt>
                <c:pt idx="50">
                  <c:v>3.6</c:v>
                </c:pt>
                <c:pt idx="51">
                  <c:v>3.8</c:v>
                </c:pt>
                <c:pt idx="52">
                  <c:v>2.4</c:v>
                </c:pt>
                <c:pt idx="53">
                  <c:v>3.9</c:v>
                </c:pt>
                <c:pt idx="54">
                  <c:v>2.4</c:v>
                </c:pt>
                <c:pt idx="55">
                  <c:v>3.3</c:v>
                </c:pt>
                <c:pt idx="56">
                  <c:v>4.9000000000000004</c:v>
                </c:pt>
                <c:pt idx="57">
                  <c:v>3.2</c:v>
                </c:pt>
                <c:pt idx="58">
                  <c:v>6.5</c:v>
                </c:pt>
                <c:pt idx="59">
                  <c:v>10.4</c:v>
                </c:pt>
                <c:pt idx="60">
                  <c:v>9.4</c:v>
                </c:pt>
                <c:pt idx="61">
                  <c:v>7.8</c:v>
                </c:pt>
                <c:pt idx="62">
                  <c:v>12.3</c:v>
                </c:pt>
                <c:pt idx="63">
                  <c:v>11.9</c:v>
                </c:pt>
                <c:pt idx="64">
                  <c:v>5.2</c:v>
                </c:pt>
                <c:pt idx="65">
                  <c:v>5.8</c:v>
                </c:pt>
                <c:pt idx="66">
                  <c:v>11.5</c:v>
                </c:pt>
                <c:pt idx="67">
                  <c:v>9.8000000000000007</c:v>
                </c:pt>
                <c:pt idx="68">
                  <c:v>8.9</c:v>
                </c:pt>
                <c:pt idx="69">
                  <c:v>7.9</c:v>
                </c:pt>
                <c:pt idx="70">
                  <c:v>4.2</c:v>
                </c:pt>
                <c:pt idx="71">
                  <c:v>3.4</c:v>
                </c:pt>
                <c:pt idx="72">
                  <c:v>1.2</c:v>
                </c:pt>
                <c:pt idx="73">
                  <c:v>1.1000000000000001</c:v>
                </c:pt>
                <c:pt idx="74">
                  <c:v>0.5</c:v>
                </c:pt>
                <c:pt idx="75">
                  <c:v>0.3</c:v>
                </c:pt>
                <c:pt idx="76">
                  <c:v>1.6</c:v>
                </c:pt>
                <c:pt idx="77">
                  <c:v>5.9</c:v>
                </c:pt>
                <c:pt idx="78">
                  <c:v>6.8</c:v>
                </c:pt>
                <c:pt idx="79">
                  <c:v>7.5</c:v>
                </c:pt>
                <c:pt idx="80">
                  <c:v>7.8</c:v>
                </c:pt>
                <c:pt idx="81">
                  <c:v>10.6</c:v>
                </c:pt>
                <c:pt idx="82">
                  <c:v>9.5</c:v>
                </c:pt>
                <c:pt idx="83">
                  <c:v>7.8</c:v>
                </c:pt>
                <c:pt idx="84">
                  <c:v>4.9000000000000004</c:v>
                </c:pt>
                <c:pt idx="85">
                  <c:v>2.2999999999999998</c:v>
                </c:pt>
                <c:pt idx="86">
                  <c:v>0.7</c:v>
                </c:pt>
                <c:pt idx="87">
                  <c:v>1</c:v>
                </c:pt>
                <c:pt idx="88">
                  <c:v>0.2</c:v>
                </c:pt>
                <c:pt idx="89">
                  <c:v>6.2</c:v>
                </c:pt>
                <c:pt idx="90">
                  <c:v>8</c:v>
                </c:pt>
                <c:pt idx="91">
                  <c:v>8.9</c:v>
                </c:pt>
                <c:pt idx="92">
                  <c:v>7</c:v>
                </c:pt>
                <c:pt idx="93">
                  <c:v>4.5999999999999996</c:v>
                </c:pt>
                <c:pt idx="94">
                  <c:v>4.0999999999999996</c:v>
                </c:pt>
                <c:pt idx="95">
                  <c:v>3.7</c:v>
                </c:pt>
                <c:pt idx="96">
                  <c:v>6.2</c:v>
                </c:pt>
                <c:pt idx="97">
                  <c:v>5.3</c:v>
                </c:pt>
                <c:pt idx="98">
                  <c:v>6.2</c:v>
                </c:pt>
                <c:pt idx="99">
                  <c:v>6.7</c:v>
                </c:pt>
                <c:pt idx="100">
                  <c:v>4.0999999999999996</c:v>
                </c:pt>
                <c:pt idx="101">
                  <c:v>1.6</c:v>
                </c:pt>
                <c:pt idx="102">
                  <c:v>5.7</c:v>
                </c:pt>
                <c:pt idx="103">
                  <c:v>6.9</c:v>
                </c:pt>
                <c:pt idx="104">
                  <c:v>8.5</c:v>
                </c:pt>
                <c:pt idx="105">
                  <c:v>4.8</c:v>
                </c:pt>
                <c:pt idx="106">
                  <c:v>5.5</c:v>
                </c:pt>
                <c:pt idx="107">
                  <c:v>6</c:v>
                </c:pt>
                <c:pt idx="108">
                  <c:v>2.9</c:v>
                </c:pt>
                <c:pt idx="109">
                  <c:v>-1.5</c:v>
                </c:pt>
                <c:pt idx="110">
                  <c:v>-0.5</c:v>
                </c:pt>
                <c:pt idx="111">
                  <c:v>-2</c:v>
                </c:pt>
                <c:pt idx="112">
                  <c:v>-3.6</c:v>
                </c:pt>
                <c:pt idx="113">
                  <c:v>-2</c:v>
                </c:pt>
                <c:pt idx="114">
                  <c:v>-1.8</c:v>
                </c:pt>
                <c:pt idx="115">
                  <c:v>-2</c:v>
                </c:pt>
                <c:pt idx="116">
                  <c:v>0.8</c:v>
                </c:pt>
                <c:pt idx="117">
                  <c:v>6.9</c:v>
                </c:pt>
                <c:pt idx="118">
                  <c:v>5.5</c:v>
                </c:pt>
                <c:pt idx="119">
                  <c:v>3.2</c:v>
                </c:pt>
                <c:pt idx="120">
                  <c:v>1.5</c:v>
                </c:pt>
                <c:pt idx="121">
                  <c:v>0.5</c:v>
                </c:pt>
                <c:pt idx="122">
                  <c:v>-1.8</c:v>
                </c:pt>
                <c:pt idx="123">
                  <c:v>1.9</c:v>
                </c:pt>
                <c:pt idx="124">
                  <c:v>1.7</c:v>
                </c:pt>
                <c:pt idx="125">
                  <c:v>1.9</c:v>
                </c:pt>
                <c:pt idx="126">
                  <c:v>1.9</c:v>
                </c:pt>
                <c:pt idx="127">
                  <c:v>3.4</c:v>
                </c:pt>
                <c:pt idx="128">
                  <c:v>5.4</c:v>
                </c:pt>
                <c:pt idx="129">
                  <c:v>8.1</c:v>
                </c:pt>
                <c:pt idx="130">
                  <c:v>8.1</c:v>
                </c:pt>
                <c:pt idx="131">
                  <c:v>8.3000000000000007</c:v>
                </c:pt>
                <c:pt idx="132">
                  <c:v>6.9</c:v>
                </c:pt>
                <c:pt idx="133">
                  <c:v>4.0999999999999996</c:v>
                </c:pt>
                <c:pt idx="134">
                  <c:v>3.1</c:v>
                </c:pt>
                <c:pt idx="135">
                  <c:v>4.2</c:v>
                </c:pt>
                <c:pt idx="136">
                  <c:v>5.6</c:v>
                </c:pt>
                <c:pt idx="137">
                  <c:v>7</c:v>
                </c:pt>
                <c:pt idx="138">
                  <c:v>6.4</c:v>
                </c:pt>
                <c:pt idx="139">
                  <c:v>8.1999999999999993</c:v>
                </c:pt>
                <c:pt idx="140">
                  <c:v>8.1999999999999993</c:v>
                </c:pt>
                <c:pt idx="141">
                  <c:v>7</c:v>
                </c:pt>
                <c:pt idx="142">
                  <c:v>6.7</c:v>
                </c:pt>
                <c:pt idx="143">
                  <c:v>8.6</c:v>
                </c:pt>
                <c:pt idx="144">
                  <c:v>9</c:v>
                </c:pt>
                <c:pt idx="145">
                  <c:v>7.9</c:v>
                </c:pt>
                <c:pt idx="146">
                  <c:v>7.9</c:v>
                </c:pt>
                <c:pt idx="147">
                  <c:v>8.6999999999999993</c:v>
                </c:pt>
                <c:pt idx="148">
                  <c:v>9</c:v>
                </c:pt>
                <c:pt idx="149">
                  <c:v>9.3000000000000007</c:v>
                </c:pt>
                <c:pt idx="150">
                  <c:v>8.1999999999999993</c:v>
                </c:pt>
                <c:pt idx="151">
                  <c:v>6.7</c:v>
                </c:pt>
                <c:pt idx="152">
                  <c:v>8.3000000000000007</c:v>
                </c:pt>
                <c:pt idx="153">
                  <c:v>11</c:v>
                </c:pt>
                <c:pt idx="154">
                  <c:v>8.6999999999999993</c:v>
                </c:pt>
                <c:pt idx="155">
                  <c:v>7.1</c:v>
                </c:pt>
                <c:pt idx="156">
                  <c:v>10.8</c:v>
                </c:pt>
                <c:pt idx="157">
                  <c:v>9</c:v>
                </c:pt>
                <c:pt idx="158">
                  <c:v>7.7</c:v>
                </c:pt>
                <c:pt idx="159">
                  <c:v>9.1999999999999993</c:v>
                </c:pt>
                <c:pt idx="160">
                  <c:v>6.5</c:v>
                </c:pt>
                <c:pt idx="161">
                  <c:v>4.4000000000000004</c:v>
                </c:pt>
                <c:pt idx="162">
                  <c:v>6.7</c:v>
                </c:pt>
                <c:pt idx="163">
                  <c:v>6.3</c:v>
                </c:pt>
                <c:pt idx="164">
                  <c:v>8.1</c:v>
                </c:pt>
                <c:pt idx="165">
                  <c:v>10</c:v>
                </c:pt>
                <c:pt idx="166">
                  <c:v>10.4</c:v>
                </c:pt>
                <c:pt idx="167">
                  <c:v>6.9</c:v>
                </c:pt>
                <c:pt idx="168">
                  <c:v>4.5</c:v>
                </c:pt>
                <c:pt idx="169">
                  <c:v>4.9000000000000004</c:v>
                </c:pt>
                <c:pt idx="170">
                  <c:v>9.1999999999999993</c:v>
                </c:pt>
                <c:pt idx="171">
                  <c:v>9.1</c:v>
                </c:pt>
                <c:pt idx="172">
                  <c:v>10.5</c:v>
                </c:pt>
                <c:pt idx="173">
                  <c:v>9.1</c:v>
                </c:pt>
                <c:pt idx="174">
                  <c:v>6.5</c:v>
                </c:pt>
                <c:pt idx="175">
                  <c:v>7.6</c:v>
                </c:pt>
                <c:pt idx="176">
                  <c:v>7.4</c:v>
                </c:pt>
                <c:pt idx="177">
                  <c:v>8.3000000000000007</c:v>
                </c:pt>
                <c:pt idx="178">
                  <c:v>8.6999999999999993</c:v>
                </c:pt>
                <c:pt idx="179">
                  <c:v>10.1</c:v>
                </c:pt>
                <c:pt idx="180">
                  <c:v>11.8</c:v>
                </c:pt>
                <c:pt idx="181">
                  <c:v>9.3000000000000007</c:v>
                </c:pt>
                <c:pt idx="182">
                  <c:v>9.1</c:v>
                </c:pt>
                <c:pt idx="183">
                  <c:v>9.6999999999999993</c:v>
                </c:pt>
                <c:pt idx="184">
                  <c:v>6.8</c:v>
                </c:pt>
                <c:pt idx="185">
                  <c:v>6.3</c:v>
                </c:pt>
                <c:pt idx="186">
                  <c:v>8.1999999999999993</c:v>
                </c:pt>
                <c:pt idx="187">
                  <c:v>11.5</c:v>
                </c:pt>
                <c:pt idx="188">
                  <c:v>15.5</c:v>
                </c:pt>
                <c:pt idx="189">
                  <c:v>12.2</c:v>
                </c:pt>
                <c:pt idx="190">
                  <c:v>10.8</c:v>
                </c:pt>
                <c:pt idx="191">
                  <c:v>7.2</c:v>
                </c:pt>
                <c:pt idx="192">
                  <c:v>6.1</c:v>
                </c:pt>
                <c:pt idx="193">
                  <c:v>5.2</c:v>
                </c:pt>
                <c:pt idx="194">
                  <c:v>2.6</c:v>
                </c:pt>
                <c:pt idx="195">
                  <c:v>5.6</c:v>
                </c:pt>
                <c:pt idx="196">
                  <c:v>10.5</c:v>
                </c:pt>
                <c:pt idx="197">
                  <c:v>13.6</c:v>
                </c:pt>
                <c:pt idx="198">
                  <c:v>12.5</c:v>
                </c:pt>
                <c:pt idx="199">
                  <c:v>17.2</c:v>
                </c:pt>
                <c:pt idx="200">
                  <c:v>17.3</c:v>
                </c:pt>
                <c:pt idx="201">
                  <c:v>17.7</c:v>
                </c:pt>
                <c:pt idx="202">
                  <c:v>16.8</c:v>
                </c:pt>
                <c:pt idx="203">
                  <c:v>18.3</c:v>
                </c:pt>
                <c:pt idx="204">
                  <c:v>16.5</c:v>
                </c:pt>
                <c:pt idx="205">
                  <c:v>16.7</c:v>
                </c:pt>
                <c:pt idx="206">
                  <c:v>12.3</c:v>
                </c:pt>
                <c:pt idx="207">
                  <c:v>12.4</c:v>
                </c:pt>
                <c:pt idx="208">
                  <c:v>10.1</c:v>
                </c:pt>
                <c:pt idx="209">
                  <c:v>8.6999999999999993</c:v>
                </c:pt>
                <c:pt idx="210">
                  <c:v>10.5</c:v>
                </c:pt>
                <c:pt idx="211">
                  <c:v>10.4</c:v>
                </c:pt>
                <c:pt idx="212">
                  <c:v>9.3000000000000007</c:v>
                </c:pt>
                <c:pt idx="213">
                  <c:v>9.6</c:v>
                </c:pt>
                <c:pt idx="214">
                  <c:v>8.5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9.5</c:v>
                </c:pt>
                <c:pt idx="219">
                  <c:v>10.4</c:v>
                </c:pt>
                <c:pt idx="220">
                  <c:v>11.8</c:v>
                </c:pt>
                <c:pt idx="221">
                  <c:v>11.2</c:v>
                </c:pt>
                <c:pt idx="222">
                  <c:v>11.3</c:v>
                </c:pt>
                <c:pt idx="223">
                  <c:v>9.5</c:v>
                </c:pt>
                <c:pt idx="224">
                  <c:v>10.3</c:v>
                </c:pt>
                <c:pt idx="225">
                  <c:v>10.9</c:v>
                </c:pt>
                <c:pt idx="226">
                  <c:v>12.2</c:v>
                </c:pt>
                <c:pt idx="227">
                  <c:v>12</c:v>
                </c:pt>
                <c:pt idx="228">
                  <c:v>11.3</c:v>
                </c:pt>
                <c:pt idx="229">
                  <c:v>16</c:v>
                </c:pt>
                <c:pt idx="230">
                  <c:v>15.8</c:v>
                </c:pt>
                <c:pt idx="231">
                  <c:v>13.1</c:v>
                </c:pt>
                <c:pt idx="232">
                  <c:v>12.2</c:v>
                </c:pt>
                <c:pt idx="233">
                  <c:v>14</c:v>
                </c:pt>
                <c:pt idx="234">
                  <c:v>15.9</c:v>
                </c:pt>
                <c:pt idx="235">
                  <c:v>16.3</c:v>
                </c:pt>
                <c:pt idx="236">
                  <c:v>13.5</c:v>
                </c:pt>
                <c:pt idx="237">
                  <c:v>16.100000000000001</c:v>
                </c:pt>
                <c:pt idx="238">
                  <c:v>15.2</c:v>
                </c:pt>
                <c:pt idx="239">
                  <c:v>11.9</c:v>
                </c:pt>
                <c:pt idx="240">
                  <c:v>13.7</c:v>
                </c:pt>
                <c:pt idx="241">
                  <c:v>17.399999999999999</c:v>
                </c:pt>
                <c:pt idx="242">
                  <c:v>17.7</c:v>
                </c:pt>
                <c:pt idx="243">
                  <c:v>20.100000000000001</c:v>
                </c:pt>
                <c:pt idx="244">
                  <c:v>23.4</c:v>
                </c:pt>
                <c:pt idx="245">
                  <c:v>18</c:v>
                </c:pt>
                <c:pt idx="246">
                  <c:v>20</c:v>
                </c:pt>
                <c:pt idx="247">
                  <c:v>16.8</c:v>
                </c:pt>
                <c:pt idx="248">
                  <c:v>15</c:v>
                </c:pt>
                <c:pt idx="249">
                  <c:v>15.7</c:v>
                </c:pt>
                <c:pt idx="250">
                  <c:v>14.6</c:v>
                </c:pt>
                <c:pt idx="251">
                  <c:v>15.7</c:v>
                </c:pt>
                <c:pt idx="252">
                  <c:v>16.899999999999999</c:v>
                </c:pt>
                <c:pt idx="253">
                  <c:v>16.2</c:v>
                </c:pt>
                <c:pt idx="254">
                  <c:v>14.2</c:v>
                </c:pt>
                <c:pt idx="255">
                  <c:v>14.9</c:v>
                </c:pt>
                <c:pt idx="256">
                  <c:v>18.399999999999999</c:v>
                </c:pt>
                <c:pt idx="257">
                  <c:v>16.399999999999999</c:v>
                </c:pt>
                <c:pt idx="258">
                  <c:v>17.2</c:v>
                </c:pt>
                <c:pt idx="259">
                  <c:v>20.2</c:v>
                </c:pt>
                <c:pt idx="260">
                  <c:v>22.3</c:v>
                </c:pt>
                <c:pt idx="261">
                  <c:v>20.8</c:v>
                </c:pt>
                <c:pt idx="262">
                  <c:v>17.2</c:v>
                </c:pt>
                <c:pt idx="263">
                  <c:v>15.4</c:v>
                </c:pt>
                <c:pt idx="264">
                  <c:v>18</c:v>
                </c:pt>
                <c:pt idx="265">
                  <c:v>23.9</c:v>
                </c:pt>
                <c:pt idx="266">
                  <c:v>26.7</c:v>
                </c:pt>
                <c:pt idx="267">
                  <c:v>27.9</c:v>
                </c:pt>
                <c:pt idx="268">
                  <c:v>20.8</c:v>
                </c:pt>
                <c:pt idx="269">
                  <c:v>18.600000000000001</c:v>
                </c:pt>
                <c:pt idx="270">
                  <c:v>18.899999999999999</c:v>
                </c:pt>
                <c:pt idx="271">
                  <c:v>25</c:v>
                </c:pt>
                <c:pt idx="272">
                  <c:v>22.3</c:v>
                </c:pt>
                <c:pt idx="273">
                  <c:v>18.100000000000001</c:v>
                </c:pt>
                <c:pt idx="274">
                  <c:v>17.3</c:v>
                </c:pt>
                <c:pt idx="275">
                  <c:v>16.100000000000001</c:v>
                </c:pt>
                <c:pt idx="276">
                  <c:v>17.3</c:v>
                </c:pt>
                <c:pt idx="277">
                  <c:v>19.399999999999999</c:v>
                </c:pt>
                <c:pt idx="278">
                  <c:v>18</c:v>
                </c:pt>
                <c:pt idx="279">
                  <c:v>15.2</c:v>
                </c:pt>
                <c:pt idx="280">
                  <c:v>13.5</c:v>
                </c:pt>
                <c:pt idx="281">
                  <c:v>14.8</c:v>
                </c:pt>
                <c:pt idx="282">
                  <c:v>16.3</c:v>
                </c:pt>
                <c:pt idx="283">
                  <c:v>19.899999999999999</c:v>
                </c:pt>
                <c:pt idx="284">
                  <c:v>16.7</c:v>
                </c:pt>
                <c:pt idx="285">
                  <c:v>16.899999999999999</c:v>
                </c:pt>
                <c:pt idx="286">
                  <c:v>15.3</c:v>
                </c:pt>
                <c:pt idx="287">
                  <c:v>14.6</c:v>
                </c:pt>
                <c:pt idx="288">
                  <c:v>15.4</c:v>
                </c:pt>
                <c:pt idx="289">
                  <c:v>18.3</c:v>
                </c:pt>
                <c:pt idx="290">
                  <c:v>19.7</c:v>
                </c:pt>
                <c:pt idx="291">
                  <c:v>20.399999999999999</c:v>
                </c:pt>
                <c:pt idx="292">
                  <c:v>21.4</c:v>
                </c:pt>
                <c:pt idx="293">
                  <c:v>18.8</c:v>
                </c:pt>
                <c:pt idx="294">
                  <c:v>22</c:v>
                </c:pt>
                <c:pt idx="295">
                  <c:v>26.5</c:v>
                </c:pt>
                <c:pt idx="296">
                  <c:v>29.4</c:v>
                </c:pt>
                <c:pt idx="297">
                  <c:v>32.200000000000003</c:v>
                </c:pt>
                <c:pt idx="298">
                  <c:v>28.1</c:v>
                </c:pt>
                <c:pt idx="299">
                  <c:v>19.8</c:v>
                </c:pt>
                <c:pt idx="300">
                  <c:v>17.899999999999999</c:v>
                </c:pt>
                <c:pt idx="301">
                  <c:v>19.600000000000001</c:v>
                </c:pt>
                <c:pt idx="302">
                  <c:v>22.1</c:v>
                </c:pt>
                <c:pt idx="303">
                  <c:v>18.3</c:v>
                </c:pt>
                <c:pt idx="304">
                  <c:v>18.7</c:v>
                </c:pt>
                <c:pt idx="305">
                  <c:v>18</c:v>
                </c:pt>
                <c:pt idx="306">
                  <c:v>17.5</c:v>
                </c:pt>
                <c:pt idx="307">
                  <c:v>20.6</c:v>
                </c:pt>
                <c:pt idx="308">
                  <c:v>21.8</c:v>
                </c:pt>
                <c:pt idx="309">
                  <c:v>20.3</c:v>
                </c:pt>
                <c:pt idx="310">
                  <c:v>19.2</c:v>
                </c:pt>
                <c:pt idx="311">
                  <c:v>19.8</c:v>
                </c:pt>
                <c:pt idx="312">
                  <c:v>20.9</c:v>
                </c:pt>
                <c:pt idx="313">
                  <c:v>21</c:v>
                </c:pt>
                <c:pt idx="314">
                  <c:v>18.399999999999999</c:v>
                </c:pt>
                <c:pt idx="315">
                  <c:v>16.399999999999999</c:v>
                </c:pt>
                <c:pt idx="316">
                  <c:v>13.9</c:v>
                </c:pt>
                <c:pt idx="317">
                  <c:v>16.2</c:v>
                </c:pt>
                <c:pt idx="318">
                  <c:v>17.600000000000001</c:v>
                </c:pt>
                <c:pt idx="319">
                  <c:v>17.7</c:v>
                </c:pt>
                <c:pt idx="320">
                  <c:v>18.2</c:v>
                </c:pt>
                <c:pt idx="321">
                  <c:v>16.399999999999999</c:v>
                </c:pt>
                <c:pt idx="322">
                  <c:v>16.899999999999999</c:v>
                </c:pt>
                <c:pt idx="323">
                  <c:v>15.8</c:v>
                </c:pt>
                <c:pt idx="324">
                  <c:v>16</c:v>
                </c:pt>
                <c:pt idx="325">
                  <c:v>17.899999999999999</c:v>
                </c:pt>
                <c:pt idx="326">
                  <c:v>19.3</c:v>
                </c:pt>
                <c:pt idx="327">
                  <c:v>22</c:v>
                </c:pt>
                <c:pt idx="328">
                  <c:v>23</c:v>
                </c:pt>
                <c:pt idx="329">
                  <c:v>24.6</c:v>
                </c:pt>
                <c:pt idx="330">
                  <c:v>25.6</c:v>
                </c:pt>
                <c:pt idx="331">
                  <c:v>23.5</c:v>
                </c:pt>
                <c:pt idx="332">
                  <c:v>18.399999999999999</c:v>
                </c:pt>
                <c:pt idx="333">
                  <c:v>17.100000000000001</c:v>
                </c:pt>
                <c:pt idx="334">
                  <c:v>20.399999999999999</c:v>
                </c:pt>
                <c:pt idx="335">
                  <c:v>16.5</c:v>
                </c:pt>
                <c:pt idx="336">
                  <c:v>15.3</c:v>
                </c:pt>
                <c:pt idx="337">
                  <c:v>16.600000000000001</c:v>
                </c:pt>
                <c:pt idx="338">
                  <c:v>15.8</c:v>
                </c:pt>
                <c:pt idx="339">
                  <c:v>13</c:v>
                </c:pt>
                <c:pt idx="340">
                  <c:v>13.8</c:v>
                </c:pt>
                <c:pt idx="341">
                  <c:v>14.4</c:v>
                </c:pt>
                <c:pt idx="342">
                  <c:v>13.3</c:v>
                </c:pt>
                <c:pt idx="343">
                  <c:v>11.9</c:v>
                </c:pt>
                <c:pt idx="344">
                  <c:v>12.9</c:v>
                </c:pt>
                <c:pt idx="345">
                  <c:v>14.4</c:v>
                </c:pt>
                <c:pt idx="346">
                  <c:v>19.399999999999999</c:v>
                </c:pt>
                <c:pt idx="347">
                  <c:v>17.5</c:v>
                </c:pt>
                <c:pt idx="348">
                  <c:v>14.2</c:v>
                </c:pt>
                <c:pt idx="349">
                  <c:v>16.100000000000001</c:v>
                </c:pt>
                <c:pt idx="350">
                  <c:v>14.9</c:v>
                </c:pt>
                <c:pt idx="351">
                  <c:v>12.2</c:v>
                </c:pt>
                <c:pt idx="352">
                  <c:v>11</c:v>
                </c:pt>
                <c:pt idx="353">
                  <c:v>11.8</c:v>
                </c:pt>
                <c:pt idx="354">
                  <c:v>13</c:v>
                </c:pt>
                <c:pt idx="355">
                  <c:v>17.7</c:v>
                </c:pt>
                <c:pt idx="356">
                  <c:v>19.399999999999999</c:v>
                </c:pt>
                <c:pt idx="357">
                  <c:v>15.9</c:v>
                </c:pt>
                <c:pt idx="358">
                  <c:v>15.3</c:v>
                </c:pt>
                <c:pt idx="359">
                  <c:v>15.2</c:v>
                </c:pt>
                <c:pt idx="360">
                  <c:v>16</c:v>
                </c:pt>
                <c:pt idx="361">
                  <c:v>15.3</c:v>
                </c:pt>
                <c:pt idx="362">
                  <c:v>15</c:v>
                </c:pt>
                <c:pt idx="363">
                  <c:v>15.4</c:v>
                </c:pt>
                <c:pt idx="364">
                  <c:v>15.1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KNMI!$E$3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KNMI!$E$4:$E$368</c:f>
              <c:numCache>
                <c:formatCode>0.0</c:formatCode>
                <c:ptCount val="365"/>
                <c:pt idx="0">
                  <c:v>14</c:v>
                </c:pt>
                <c:pt idx="1">
                  <c:v>17.399999999999999</c:v>
                </c:pt>
                <c:pt idx="2">
                  <c:v>17.2</c:v>
                </c:pt>
                <c:pt idx="3">
                  <c:v>19.7</c:v>
                </c:pt>
                <c:pt idx="4">
                  <c:v>23.1</c:v>
                </c:pt>
                <c:pt idx="5">
                  <c:v>24</c:v>
                </c:pt>
                <c:pt idx="6">
                  <c:v>15.7</c:v>
                </c:pt>
                <c:pt idx="7">
                  <c:v>17.8</c:v>
                </c:pt>
                <c:pt idx="8">
                  <c:v>20.399999999999999</c:v>
                </c:pt>
                <c:pt idx="9">
                  <c:v>24.1</c:v>
                </c:pt>
                <c:pt idx="10">
                  <c:v>24.5</c:v>
                </c:pt>
                <c:pt idx="11">
                  <c:v>24.7</c:v>
                </c:pt>
                <c:pt idx="12">
                  <c:v>26.9</c:v>
                </c:pt>
                <c:pt idx="13">
                  <c:v>25.9</c:v>
                </c:pt>
                <c:pt idx="14">
                  <c:v>24.9</c:v>
                </c:pt>
                <c:pt idx="15">
                  <c:v>25.7</c:v>
                </c:pt>
                <c:pt idx="16">
                  <c:v>20.6</c:v>
                </c:pt>
                <c:pt idx="17">
                  <c:v>15.8</c:v>
                </c:pt>
                <c:pt idx="18">
                  <c:v>16.899999999999999</c:v>
                </c:pt>
                <c:pt idx="19">
                  <c:v>15.7</c:v>
                </c:pt>
                <c:pt idx="20">
                  <c:v>17.2</c:v>
                </c:pt>
                <c:pt idx="21">
                  <c:v>16.5</c:v>
                </c:pt>
                <c:pt idx="22">
                  <c:v>15.5</c:v>
                </c:pt>
                <c:pt idx="23">
                  <c:v>16</c:v>
                </c:pt>
                <c:pt idx="24">
                  <c:v>13.5</c:v>
                </c:pt>
                <c:pt idx="25">
                  <c:v>11.5</c:v>
                </c:pt>
                <c:pt idx="26">
                  <c:v>11.8</c:v>
                </c:pt>
                <c:pt idx="27">
                  <c:v>7.1</c:v>
                </c:pt>
                <c:pt idx="28">
                  <c:v>6.5</c:v>
                </c:pt>
                <c:pt idx="29">
                  <c:v>9</c:v>
                </c:pt>
                <c:pt idx="30">
                  <c:v>11.7</c:v>
                </c:pt>
                <c:pt idx="31">
                  <c:v>13.8</c:v>
                </c:pt>
                <c:pt idx="32">
                  <c:v>11.5</c:v>
                </c:pt>
                <c:pt idx="33">
                  <c:v>10</c:v>
                </c:pt>
                <c:pt idx="34">
                  <c:v>13.3</c:v>
                </c:pt>
                <c:pt idx="35">
                  <c:v>13.3</c:v>
                </c:pt>
                <c:pt idx="36">
                  <c:v>19.3</c:v>
                </c:pt>
                <c:pt idx="37">
                  <c:v>14.3</c:v>
                </c:pt>
                <c:pt idx="38">
                  <c:v>13.5</c:v>
                </c:pt>
                <c:pt idx="39">
                  <c:v>12.9</c:v>
                </c:pt>
                <c:pt idx="40">
                  <c:v>13.3</c:v>
                </c:pt>
                <c:pt idx="41">
                  <c:v>13.7</c:v>
                </c:pt>
                <c:pt idx="42">
                  <c:v>11.4</c:v>
                </c:pt>
                <c:pt idx="43">
                  <c:v>13.3</c:v>
                </c:pt>
                <c:pt idx="44">
                  <c:v>13.1</c:v>
                </c:pt>
                <c:pt idx="45">
                  <c:v>13.2</c:v>
                </c:pt>
                <c:pt idx="46">
                  <c:v>10</c:v>
                </c:pt>
                <c:pt idx="47">
                  <c:v>9.3000000000000007</c:v>
                </c:pt>
                <c:pt idx="48">
                  <c:v>6.6</c:v>
                </c:pt>
                <c:pt idx="49">
                  <c:v>6.8</c:v>
                </c:pt>
                <c:pt idx="50">
                  <c:v>5</c:v>
                </c:pt>
                <c:pt idx="51">
                  <c:v>5.9</c:v>
                </c:pt>
                <c:pt idx="52">
                  <c:v>5.3</c:v>
                </c:pt>
                <c:pt idx="53">
                  <c:v>8.6999999999999993</c:v>
                </c:pt>
                <c:pt idx="54">
                  <c:v>4</c:v>
                </c:pt>
                <c:pt idx="55">
                  <c:v>4.2</c:v>
                </c:pt>
                <c:pt idx="56">
                  <c:v>6.4</c:v>
                </c:pt>
                <c:pt idx="57">
                  <c:v>4.4000000000000004</c:v>
                </c:pt>
                <c:pt idx="58">
                  <c:v>10.5</c:v>
                </c:pt>
                <c:pt idx="59">
                  <c:v>11.4</c:v>
                </c:pt>
                <c:pt idx="60">
                  <c:v>11.9</c:v>
                </c:pt>
                <c:pt idx="61">
                  <c:v>10.1</c:v>
                </c:pt>
                <c:pt idx="62">
                  <c:v>14</c:v>
                </c:pt>
                <c:pt idx="63">
                  <c:v>13.4</c:v>
                </c:pt>
                <c:pt idx="64">
                  <c:v>9.3000000000000007</c:v>
                </c:pt>
                <c:pt idx="65">
                  <c:v>9.3000000000000007</c:v>
                </c:pt>
                <c:pt idx="66">
                  <c:v>12.7</c:v>
                </c:pt>
                <c:pt idx="67">
                  <c:v>12.1</c:v>
                </c:pt>
                <c:pt idx="68">
                  <c:v>11</c:v>
                </c:pt>
                <c:pt idx="69">
                  <c:v>10.3</c:v>
                </c:pt>
                <c:pt idx="70">
                  <c:v>7</c:v>
                </c:pt>
                <c:pt idx="71">
                  <c:v>7.6</c:v>
                </c:pt>
                <c:pt idx="72">
                  <c:v>4.7</c:v>
                </c:pt>
                <c:pt idx="73">
                  <c:v>3.2</c:v>
                </c:pt>
                <c:pt idx="74">
                  <c:v>1.6</c:v>
                </c:pt>
                <c:pt idx="75">
                  <c:v>1</c:v>
                </c:pt>
                <c:pt idx="76">
                  <c:v>3.3</c:v>
                </c:pt>
                <c:pt idx="77">
                  <c:v>8.6</c:v>
                </c:pt>
                <c:pt idx="78">
                  <c:v>9.3000000000000007</c:v>
                </c:pt>
                <c:pt idx="79">
                  <c:v>10</c:v>
                </c:pt>
                <c:pt idx="80">
                  <c:v>8.6999999999999993</c:v>
                </c:pt>
                <c:pt idx="81">
                  <c:v>13.2</c:v>
                </c:pt>
                <c:pt idx="82">
                  <c:v>11.6</c:v>
                </c:pt>
                <c:pt idx="83">
                  <c:v>10.3</c:v>
                </c:pt>
                <c:pt idx="84">
                  <c:v>7.9</c:v>
                </c:pt>
                <c:pt idx="85">
                  <c:v>6.2</c:v>
                </c:pt>
                <c:pt idx="86">
                  <c:v>5.2</c:v>
                </c:pt>
                <c:pt idx="87">
                  <c:v>5.5</c:v>
                </c:pt>
                <c:pt idx="88">
                  <c:v>2.9</c:v>
                </c:pt>
                <c:pt idx="89">
                  <c:v>9.8000000000000007</c:v>
                </c:pt>
                <c:pt idx="90">
                  <c:v>9.1</c:v>
                </c:pt>
                <c:pt idx="91">
                  <c:v>9.9</c:v>
                </c:pt>
                <c:pt idx="92">
                  <c:v>8.6999999999999993</c:v>
                </c:pt>
                <c:pt idx="93">
                  <c:v>6.3</c:v>
                </c:pt>
                <c:pt idx="94">
                  <c:v>6.1</c:v>
                </c:pt>
                <c:pt idx="95">
                  <c:v>5.2</c:v>
                </c:pt>
                <c:pt idx="96">
                  <c:v>7.4</c:v>
                </c:pt>
                <c:pt idx="97">
                  <c:v>7.3</c:v>
                </c:pt>
                <c:pt idx="98">
                  <c:v>9.8000000000000007</c:v>
                </c:pt>
                <c:pt idx="99">
                  <c:v>9.1999999999999993</c:v>
                </c:pt>
                <c:pt idx="100">
                  <c:v>7.4</c:v>
                </c:pt>
                <c:pt idx="101">
                  <c:v>4.5</c:v>
                </c:pt>
                <c:pt idx="102">
                  <c:v>8.1999999999999993</c:v>
                </c:pt>
                <c:pt idx="103">
                  <c:v>8</c:v>
                </c:pt>
                <c:pt idx="104">
                  <c:v>9.9</c:v>
                </c:pt>
                <c:pt idx="105">
                  <c:v>7.8</c:v>
                </c:pt>
                <c:pt idx="106">
                  <c:v>7.3</c:v>
                </c:pt>
                <c:pt idx="107">
                  <c:v>7</c:v>
                </c:pt>
                <c:pt idx="108">
                  <c:v>5.4</c:v>
                </c:pt>
                <c:pt idx="109">
                  <c:v>2.2999999999999998</c:v>
                </c:pt>
                <c:pt idx="110">
                  <c:v>3.1</c:v>
                </c:pt>
                <c:pt idx="111">
                  <c:v>2.6</c:v>
                </c:pt>
                <c:pt idx="112">
                  <c:v>3.3</c:v>
                </c:pt>
                <c:pt idx="113">
                  <c:v>-0.5</c:v>
                </c:pt>
                <c:pt idx="114">
                  <c:v>-0.2</c:v>
                </c:pt>
                <c:pt idx="115">
                  <c:v>-0.9</c:v>
                </c:pt>
                <c:pt idx="116">
                  <c:v>5.3</c:v>
                </c:pt>
                <c:pt idx="117">
                  <c:v>8</c:v>
                </c:pt>
                <c:pt idx="118">
                  <c:v>7.3</c:v>
                </c:pt>
                <c:pt idx="119">
                  <c:v>6.6</c:v>
                </c:pt>
                <c:pt idx="120">
                  <c:v>4.5</c:v>
                </c:pt>
                <c:pt idx="121">
                  <c:v>2.1</c:v>
                </c:pt>
                <c:pt idx="122">
                  <c:v>-0.4</c:v>
                </c:pt>
                <c:pt idx="123">
                  <c:v>4.3</c:v>
                </c:pt>
                <c:pt idx="124">
                  <c:v>2.7</c:v>
                </c:pt>
                <c:pt idx="125">
                  <c:v>6.6</c:v>
                </c:pt>
                <c:pt idx="126">
                  <c:v>4.3</c:v>
                </c:pt>
                <c:pt idx="127">
                  <c:v>5.6</c:v>
                </c:pt>
                <c:pt idx="128">
                  <c:v>7.8</c:v>
                </c:pt>
                <c:pt idx="129">
                  <c:v>10.3</c:v>
                </c:pt>
                <c:pt idx="130">
                  <c:v>9.8000000000000007</c:v>
                </c:pt>
                <c:pt idx="131">
                  <c:v>10.5</c:v>
                </c:pt>
                <c:pt idx="132">
                  <c:v>9.9</c:v>
                </c:pt>
                <c:pt idx="133">
                  <c:v>8.5</c:v>
                </c:pt>
                <c:pt idx="134">
                  <c:v>8.6999999999999993</c:v>
                </c:pt>
                <c:pt idx="135">
                  <c:v>8.6999999999999993</c:v>
                </c:pt>
                <c:pt idx="136">
                  <c:v>14.3</c:v>
                </c:pt>
                <c:pt idx="137">
                  <c:v>16.7</c:v>
                </c:pt>
                <c:pt idx="138">
                  <c:v>15.2</c:v>
                </c:pt>
                <c:pt idx="139">
                  <c:v>17.2</c:v>
                </c:pt>
                <c:pt idx="140">
                  <c:v>16.600000000000001</c:v>
                </c:pt>
                <c:pt idx="141">
                  <c:v>11.4</c:v>
                </c:pt>
                <c:pt idx="142">
                  <c:v>11.8</c:v>
                </c:pt>
                <c:pt idx="143">
                  <c:v>13.6</c:v>
                </c:pt>
                <c:pt idx="144">
                  <c:v>11.7</c:v>
                </c:pt>
                <c:pt idx="145">
                  <c:v>12.6</c:v>
                </c:pt>
                <c:pt idx="146">
                  <c:v>16.600000000000001</c:v>
                </c:pt>
                <c:pt idx="147">
                  <c:v>18.600000000000001</c:v>
                </c:pt>
                <c:pt idx="148">
                  <c:v>19.7</c:v>
                </c:pt>
                <c:pt idx="149">
                  <c:v>19.899999999999999</c:v>
                </c:pt>
                <c:pt idx="150">
                  <c:v>13.3</c:v>
                </c:pt>
                <c:pt idx="151">
                  <c:v>9</c:v>
                </c:pt>
                <c:pt idx="152">
                  <c:v>11.1</c:v>
                </c:pt>
                <c:pt idx="153">
                  <c:v>13</c:v>
                </c:pt>
                <c:pt idx="154">
                  <c:v>13.1</c:v>
                </c:pt>
                <c:pt idx="155">
                  <c:v>11.2</c:v>
                </c:pt>
                <c:pt idx="156">
                  <c:v>13.4</c:v>
                </c:pt>
                <c:pt idx="157">
                  <c:v>12</c:v>
                </c:pt>
                <c:pt idx="158">
                  <c:v>11.1</c:v>
                </c:pt>
                <c:pt idx="159">
                  <c:v>12.1</c:v>
                </c:pt>
                <c:pt idx="160">
                  <c:v>11.9</c:v>
                </c:pt>
                <c:pt idx="161">
                  <c:v>8.5</c:v>
                </c:pt>
                <c:pt idx="162">
                  <c:v>10.5</c:v>
                </c:pt>
                <c:pt idx="163">
                  <c:v>9.1999999999999993</c:v>
                </c:pt>
                <c:pt idx="164">
                  <c:v>12</c:v>
                </c:pt>
                <c:pt idx="165">
                  <c:v>13.4</c:v>
                </c:pt>
                <c:pt idx="166">
                  <c:v>11.8</c:v>
                </c:pt>
                <c:pt idx="167">
                  <c:v>11</c:v>
                </c:pt>
                <c:pt idx="168">
                  <c:v>9.9</c:v>
                </c:pt>
                <c:pt idx="169">
                  <c:v>11.4</c:v>
                </c:pt>
                <c:pt idx="170">
                  <c:v>13</c:v>
                </c:pt>
                <c:pt idx="171">
                  <c:v>15.9</c:v>
                </c:pt>
                <c:pt idx="172">
                  <c:v>19.8</c:v>
                </c:pt>
                <c:pt idx="173">
                  <c:v>12.3</c:v>
                </c:pt>
                <c:pt idx="174">
                  <c:v>11.8</c:v>
                </c:pt>
                <c:pt idx="175">
                  <c:v>10.7</c:v>
                </c:pt>
                <c:pt idx="176">
                  <c:v>10.5</c:v>
                </c:pt>
                <c:pt idx="177">
                  <c:v>12.6</c:v>
                </c:pt>
                <c:pt idx="178">
                  <c:v>12.9</c:v>
                </c:pt>
                <c:pt idx="179">
                  <c:v>18.2</c:v>
                </c:pt>
                <c:pt idx="180">
                  <c:v>19.399999999999999</c:v>
                </c:pt>
                <c:pt idx="181">
                  <c:v>13.2</c:v>
                </c:pt>
                <c:pt idx="182">
                  <c:v>15.7</c:v>
                </c:pt>
                <c:pt idx="183">
                  <c:v>16.899999999999999</c:v>
                </c:pt>
                <c:pt idx="184">
                  <c:v>11</c:v>
                </c:pt>
                <c:pt idx="185">
                  <c:v>10.8</c:v>
                </c:pt>
                <c:pt idx="186">
                  <c:v>13.5</c:v>
                </c:pt>
                <c:pt idx="187">
                  <c:v>17</c:v>
                </c:pt>
                <c:pt idx="188">
                  <c:v>21.5</c:v>
                </c:pt>
                <c:pt idx="189">
                  <c:v>20.399999999999999</c:v>
                </c:pt>
                <c:pt idx="190">
                  <c:v>15.9</c:v>
                </c:pt>
                <c:pt idx="191">
                  <c:v>13</c:v>
                </c:pt>
                <c:pt idx="192">
                  <c:v>11.8</c:v>
                </c:pt>
                <c:pt idx="193">
                  <c:v>9</c:v>
                </c:pt>
                <c:pt idx="194">
                  <c:v>8.5</c:v>
                </c:pt>
                <c:pt idx="195">
                  <c:v>11.8</c:v>
                </c:pt>
                <c:pt idx="196">
                  <c:v>17.600000000000001</c:v>
                </c:pt>
                <c:pt idx="197">
                  <c:v>20.5</c:v>
                </c:pt>
                <c:pt idx="198">
                  <c:v>16.100000000000001</c:v>
                </c:pt>
                <c:pt idx="199">
                  <c:v>23</c:v>
                </c:pt>
                <c:pt idx="200">
                  <c:v>25</c:v>
                </c:pt>
                <c:pt idx="201">
                  <c:v>25.3</c:v>
                </c:pt>
                <c:pt idx="202">
                  <c:v>25</c:v>
                </c:pt>
                <c:pt idx="203">
                  <c:v>26.3</c:v>
                </c:pt>
                <c:pt idx="204">
                  <c:v>22.1</c:v>
                </c:pt>
                <c:pt idx="205">
                  <c:v>26.1</c:v>
                </c:pt>
                <c:pt idx="206">
                  <c:v>19.2</c:v>
                </c:pt>
                <c:pt idx="207">
                  <c:v>18.100000000000001</c:v>
                </c:pt>
                <c:pt idx="208">
                  <c:v>13.7</c:v>
                </c:pt>
                <c:pt idx="209">
                  <c:v>14</c:v>
                </c:pt>
                <c:pt idx="210">
                  <c:v>17.3</c:v>
                </c:pt>
                <c:pt idx="211">
                  <c:v>14</c:v>
                </c:pt>
                <c:pt idx="212">
                  <c:v>16.7</c:v>
                </c:pt>
                <c:pt idx="213">
                  <c:v>15.5</c:v>
                </c:pt>
                <c:pt idx="214">
                  <c:v>12.3</c:v>
                </c:pt>
                <c:pt idx="215">
                  <c:v>11.4</c:v>
                </c:pt>
                <c:pt idx="216">
                  <c:v>11.3</c:v>
                </c:pt>
                <c:pt idx="217">
                  <c:v>10.7</c:v>
                </c:pt>
                <c:pt idx="218">
                  <c:v>13.8</c:v>
                </c:pt>
                <c:pt idx="219">
                  <c:v>13.4</c:v>
                </c:pt>
                <c:pt idx="220">
                  <c:v>16.8</c:v>
                </c:pt>
                <c:pt idx="221">
                  <c:v>14.7</c:v>
                </c:pt>
                <c:pt idx="222">
                  <c:v>16.5</c:v>
                </c:pt>
                <c:pt idx="223">
                  <c:v>15.4</c:v>
                </c:pt>
                <c:pt idx="224">
                  <c:v>16.899999999999999</c:v>
                </c:pt>
                <c:pt idx="225">
                  <c:v>17.2</c:v>
                </c:pt>
                <c:pt idx="226">
                  <c:v>17.899999999999999</c:v>
                </c:pt>
                <c:pt idx="227">
                  <c:v>18.100000000000001</c:v>
                </c:pt>
                <c:pt idx="228">
                  <c:v>12.8</c:v>
                </c:pt>
                <c:pt idx="229">
                  <c:v>22.1</c:v>
                </c:pt>
                <c:pt idx="230">
                  <c:v>22.8</c:v>
                </c:pt>
                <c:pt idx="231">
                  <c:v>15.3</c:v>
                </c:pt>
                <c:pt idx="232">
                  <c:v>15.8</c:v>
                </c:pt>
                <c:pt idx="233">
                  <c:v>21.5</c:v>
                </c:pt>
                <c:pt idx="234">
                  <c:v>23</c:v>
                </c:pt>
                <c:pt idx="235">
                  <c:v>24.3</c:v>
                </c:pt>
                <c:pt idx="236">
                  <c:v>19.100000000000001</c:v>
                </c:pt>
                <c:pt idx="237">
                  <c:v>22.4</c:v>
                </c:pt>
                <c:pt idx="238">
                  <c:v>19.600000000000001</c:v>
                </c:pt>
                <c:pt idx="239">
                  <c:v>16.5</c:v>
                </c:pt>
                <c:pt idx="240">
                  <c:v>20.100000000000001</c:v>
                </c:pt>
                <c:pt idx="241">
                  <c:v>22.6</c:v>
                </c:pt>
                <c:pt idx="242">
                  <c:v>21.6</c:v>
                </c:pt>
                <c:pt idx="243">
                  <c:v>27.3</c:v>
                </c:pt>
                <c:pt idx="244">
                  <c:v>32</c:v>
                </c:pt>
                <c:pt idx="245">
                  <c:v>21.1</c:v>
                </c:pt>
                <c:pt idx="246">
                  <c:v>27</c:v>
                </c:pt>
                <c:pt idx="247">
                  <c:v>20.3</c:v>
                </c:pt>
                <c:pt idx="248">
                  <c:v>19.899999999999999</c:v>
                </c:pt>
                <c:pt idx="249">
                  <c:v>23.5</c:v>
                </c:pt>
                <c:pt idx="250">
                  <c:v>19.7</c:v>
                </c:pt>
                <c:pt idx="251">
                  <c:v>20.9</c:v>
                </c:pt>
                <c:pt idx="252">
                  <c:v>22.6</c:v>
                </c:pt>
                <c:pt idx="253">
                  <c:v>20.7</c:v>
                </c:pt>
                <c:pt idx="254">
                  <c:v>18.8</c:v>
                </c:pt>
                <c:pt idx="255">
                  <c:v>20.100000000000001</c:v>
                </c:pt>
                <c:pt idx="256">
                  <c:v>24.8</c:v>
                </c:pt>
                <c:pt idx="257">
                  <c:v>20.8</c:v>
                </c:pt>
                <c:pt idx="258">
                  <c:v>22.6</c:v>
                </c:pt>
                <c:pt idx="259">
                  <c:v>26.7</c:v>
                </c:pt>
                <c:pt idx="260">
                  <c:v>28.3</c:v>
                </c:pt>
                <c:pt idx="261">
                  <c:v>27.9</c:v>
                </c:pt>
                <c:pt idx="262">
                  <c:v>22</c:v>
                </c:pt>
                <c:pt idx="263">
                  <c:v>21.9</c:v>
                </c:pt>
                <c:pt idx="264">
                  <c:v>24.7</c:v>
                </c:pt>
                <c:pt idx="265">
                  <c:v>29.9</c:v>
                </c:pt>
                <c:pt idx="266">
                  <c:v>32.6</c:v>
                </c:pt>
                <c:pt idx="267">
                  <c:v>35.1</c:v>
                </c:pt>
                <c:pt idx="268">
                  <c:v>26.2</c:v>
                </c:pt>
                <c:pt idx="269">
                  <c:v>25.3</c:v>
                </c:pt>
                <c:pt idx="270">
                  <c:v>26.2</c:v>
                </c:pt>
                <c:pt idx="271">
                  <c:v>33.6</c:v>
                </c:pt>
                <c:pt idx="272">
                  <c:v>27</c:v>
                </c:pt>
                <c:pt idx="273">
                  <c:v>24.9</c:v>
                </c:pt>
                <c:pt idx="274">
                  <c:v>23.4</c:v>
                </c:pt>
                <c:pt idx="275">
                  <c:v>22.6</c:v>
                </c:pt>
                <c:pt idx="276">
                  <c:v>24.2</c:v>
                </c:pt>
                <c:pt idx="277">
                  <c:v>26.4</c:v>
                </c:pt>
                <c:pt idx="278">
                  <c:v>26.4</c:v>
                </c:pt>
                <c:pt idx="279">
                  <c:v>20.2</c:v>
                </c:pt>
                <c:pt idx="280">
                  <c:v>18.7</c:v>
                </c:pt>
                <c:pt idx="281">
                  <c:v>22</c:v>
                </c:pt>
                <c:pt idx="282">
                  <c:v>21</c:v>
                </c:pt>
                <c:pt idx="283">
                  <c:v>25.5</c:v>
                </c:pt>
                <c:pt idx="284">
                  <c:v>21.1</c:v>
                </c:pt>
                <c:pt idx="285">
                  <c:v>21.3</c:v>
                </c:pt>
                <c:pt idx="286">
                  <c:v>19</c:v>
                </c:pt>
                <c:pt idx="287">
                  <c:v>18.7</c:v>
                </c:pt>
                <c:pt idx="288">
                  <c:v>21.1</c:v>
                </c:pt>
                <c:pt idx="289">
                  <c:v>24.9</c:v>
                </c:pt>
                <c:pt idx="290">
                  <c:v>24.3</c:v>
                </c:pt>
                <c:pt idx="291">
                  <c:v>26.1</c:v>
                </c:pt>
                <c:pt idx="292">
                  <c:v>27</c:v>
                </c:pt>
                <c:pt idx="293">
                  <c:v>24.9</c:v>
                </c:pt>
                <c:pt idx="294">
                  <c:v>29.5</c:v>
                </c:pt>
                <c:pt idx="295">
                  <c:v>34.6</c:v>
                </c:pt>
                <c:pt idx="296">
                  <c:v>39.299999999999997</c:v>
                </c:pt>
                <c:pt idx="297">
                  <c:v>40.4</c:v>
                </c:pt>
                <c:pt idx="298">
                  <c:v>39</c:v>
                </c:pt>
                <c:pt idx="299">
                  <c:v>21.8</c:v>
                </c:pt>
                <c:pt idx="300">
                  <c:v>19</c:v>
                </c:pt>
                <c:pt idx="301">
                  <c:v>25.8</c:v>
                </c:pt>
                <c:pt idx="302">
                  <c:v>29</c:v>
                </c:pt>
                <c:pt idx="303">
                  <c:v>24.4</c:v>
                </c:pt>
                <c:pt idx="304">
                  <c:v>24.8</c:v>
                </c:pt>
                <c:pt idx="305">
                  <c:v>23.9</c:v>
                </c:pt>
                <c:pt idx="306">
                  <c:v>21.9</c:v>
                </c:pt>
                <c:pt idx="307">
                  <c:v>27.1</c:v>
                </c:pt>
                <c:pt idx="308">
                  <c:v>26.9</c:v>
                </c:pt>
                <c:pt idx="309">
                  <c:v>25.2</c:v>
                </c:pt>
                <c:pt idx="310">
                  <c:v>25.9</c:v>
                </c:pt>
                <c:pt idx="311">
                  <c:v>25.3</c:v>
                </c:pt>
                <c:pt idx="312">
                  <c:v>25.1</c:v>
                </c:pt>
                <c:pt idx="313">
                  <c:v>25.8</c:v>
                </c:pt>
                <c:pt idx="314">
                  <c:v>23.5</c:v>
                </c:pt>
                <c:pt idx="315">
                  <c:v>24.3</c:v>
                </c:pt>
                <c:pt idx="316">
                  <c:v>20.2</c:v>
                </c:pt>
                <c:pt idx="317">
                  <c:v>22.7</c:v>
                </c:pt>
                <c:pt idx="318">
                  <c:v>22.3</c:v>
                </c:pt>
                <c:pt idx="319">
                  <c:v>23.2</c:v>
                </c:pt>
                <c:pt idx="320">
                  <c:v>20.3</c:v>
                </c:pt>
                <c:pt idx="321">
                  <c:v>20.5</c:v>
                </c:pt>
                <c:pt idx="322">
                  <c:v>23.1</c:v>
                </c:pt>
                <c:pt idx="323">
                  <c:v>22.2</c:v>
                </c:pt>
                <c:pt idx="324">
                  <c:v>23</c:v>
                </c:pt>
                <c:pt idx="325">
                  <c:v>26</c:v>
                </c:pt>
                <c:pt idx="326">
                  <c:v>27.6</c:v>
                </c:pt>
                <c:pt idx="327">
                  <c:v>30.9</c:v>
                </c:pt>
                <c:pt idx="328">
                  <c:v>32</c:v>
                </c:pt>
                <c:pt idx="329">
                  <c:v>32.799999999999997</c:v>
                </c:pt>
                <c:pt idx="330">
                  <c:v>34.299999999999997</c:v>
                </c:pt>
                <c:pt idx="331">
                  <c:v>30.2</c:v>
                </c:pt>
                <c:pt idx="332">
                  <c:v>23.5</c:v>
                </c:pt>
                <c:pt idx="333">
                  <c:v>24.8</c:v>
                </c:pt>
                <c:pt idx="334">
                  <c:v>31.4</c:v>
                </c:pt>
                <c:pt idx="335">
                  <c:v>21.7</c:v>
                </c:pt>
                <c:pt idx="336">
                  <c:v>22</c:v>
                </c:pt>
                <c:pt idx="337">
                  <c:v>20.399999999999999</c:v>
                </c:pt>
                <c:pt idx="338">
                  <c:v>22.7</c:v>
                </c:pt>
                <c:pt idx="339">
                  <c:v>18.2</c:v>
                </c:pt>
                <c:pt idx="340">
                  <c:v>20</c:v>
                </c:pt>
                <c:pt idx="341">
                  <c:v>18.3</c:v>
                </c:pt>
                <c:pt idx="342">
                  <c:v>19</c:v>
                </c:pt>
                <c:pt idx="343">
                  <c:v>19.100000000000001</c:v>
                </c:pt>
                <c:pt idx="344">
                  <c:v>20.7</c:v>
                </c:pt>
                <c:pt idx="345">
                  <c:v>17.5</c:v>
                </c:pt>
                <c:pt idx="346">
                  <c:v>23.9</c:v>
                </c:pt>
                <c:pt idx="347">
                  <c:v>22.1</c:v>
                </c:pt>
                <c:pt idx="348">
                  <c:v>22.1</c:v>
                </c:pt>
                <c:pt idx="349">
                  <c:v>25.3</c:v>
                </c:pt>
                <c:pt idx="350">
                  <c:v>18.2</c:v>
                </c:pt>
                <c:pt idx="351">
                  <c:v>19.600000000000001</c:v>
                </c:pt>
                <c:pt idx="352">
                  <c:v>18.899999999999999</c:v>
                </c:pt>
                <c:pt idx="353">
                  <c:v>18</c:v>
                </c:pt>
                <c:pt idx="354">
                  <c:v>20.100000000000001</c:v>
                </c:pt>
                <c:pt idx="355">
                  <c:v>25.5</c:v>
                </c:pt>
                <c:pt idx="356">
                  <c:v>28.1</c:v>
                </c:pt>
                <c:pt idx="357">
                  <c:v>19.899999999999999</c:v>
                </c:pt>
                <c:pt idx="358">
                  <c:v>19.100000000000001</c:v>
                </c:pt>
                <c:pt idx="359">
                  <c:v>18</c:v>
                </c:pt>
                <c:pt idx="360">
                  <c:v>19.3</c:v>
                </c:pt>
                <c:pt idx="361">
                  <c:v>20.100000000000001</c:v>
                </c:pt>
                <c:pt idx="362">
                  <c:v>17.5</c:v>
                </c:pt>
                <c:pt idx="363">
                  <c:v>17.899999999999999</c:v>
                </c:pt>
                <c:pt idx="364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KNMI!$H$3</c:f>
              <c:strCache>
                <c:ptCount val="1"/>
                <c:pt idx="0">
                  <c:v>min (10cm)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KNMI!$H$4:$H$368</c:f>
              <c:numCache>
                <c:formatCode>0.0</c:formatCode>
                <c:ptCount val="365"/>
                <c:pt idx="0">
                  <c:v>2.5</c:v>
                </c:pt>
                <c:pt idx="1">
                  <c:v>6.1</c:v>
                </c:pt>
                <c:pt idx="2">
                  <c:v>3.8</c:v>
                </c:pt>
                <c:pt idx="3">
                  <c:v>4.0999999999999996</c:v>
                </c:pt>
                <c:pt idx="4">
                  <c:v>2.2999999999999998</c:v>
                </c:pt>
                <c:pt idx="5">
                  <c:v>2.8</c:v>
                </c:pt>
                <c:pt idx="6">
                  <c:v>-1.2</c:v>
                </c:pt>
                <c:pt idx="7">
                  <c:v>-2.2000000000000002</c:v>
                </c:pt>
                <c:pt idx="8">
                  <c:v>-0.4</c:v>
                </c:pt>
                <c:pt idx="9">
                  <c:v>1.4</c:v>
                </c:pt>
                <c:pt idx="10">
                  <c:v>9.9</c:v>
                </c:pt>
                <c:pt idx="11">
                  <c:v>12.9</c:v>
                </c:pt>
                <c:pt idx="12">
                  <c:v>13.8</c:v>
                </c:pt>
                <c:pt idx="13">
                  <c:v>11.1</c:v>
                </c:pt>
                <c:pt idx="14">
                  <c:v>5.6</c:v>
                </c:pt>
                <c:pt idx="15">
                  <c:v>5.3</c:v>
                </c:pt>
                <c:pt idx="16">
                  <c:v>5.2</c:v>
                </c:pt>
                <c:pt idx="17">
                  <c:v>3.8</c:v>
                </c:pt>
                <c:pt idx="18">
                  <c:v>0.8</c:v>
                </c:pt>
                <c:pt idx="19">
                  <c:v>-2</c:v>
                </c:pt>
                <c:pt idx="20">
                  <c:v>-0.5</c:v>
                </c:pt>
                <c:pt idx="21">
                  <c:v>-2.2999999999999998</c:v>
                </c:pt>
                <c:pt idx="22">
                  <c:v>-1</c:v>
                </c:pt>
                <c:pt idx="23">
                  <c:v>12.3</c:v>
                </c:pt>
                <c:pt idx="24">
                  <c:v>9.8000000000000007</c:v>
                </c:pt>
                <c:pt idx="25">
                  <c:v>3</c:v>
                </c:pt>
                <c:pt idx="26">
                  <c:v>-1.5</c:v>
                </c:pt>
                <c:pt idx="27">
                  <c:v>0.5</c:v>
                </c:pt>
                <c:pt idx="28">
                  <c:v>2.8</c:v>
                </c:pt>
                <c:pt idx="29">
                  <c:v>3.1</c:v>
                </c:pt>
                <c:pt idx="30">
                  <c:v>2.4</c:v>
                </c:pt>
                <c:pt idx="31">
                  <c:v>6.4</c:v>
                </c:pt>
                <c:pt idx="32">
                  <c:v>-2.8</c:v>
                </c:pt>
                <c:pt idx="33">
                  <c:v>-4.2</c:v>
                </c:pt>
                <c:pt idx="34">
                  <c:v>-5.2</c:v>
                </c:pt>
                <c:pt idx="35">
                  <c:v>1.3</c:v>
                </c:pt>
                <c:pt idx="36">
                  <c:v>3.9</c:v>
                </c:pt>
                <c:pt idx="37">
                  <c:v>7.4</c:v>
                </c:pt>
                <c:pt idx="38">
                  <c:v>-0.7</c:v>
                </c:pt>
                <c:pt idx="39">
                  <c:v>3.4</c:v>
                </c:pt>
                <c:pt idx="40">
                  <c:v>8</c:v>
                </c:pt>
                <c:pt idx="41">
                  <c:v>9.1</c:v>
                </c:pt>
                <c:pt idx="42">
                  <c:v>8</c:v>
                </c:pt>
                <c:pt idx="43">
                  <c:v>5.3</c:v>
                </c:pt>
                <c:pt idx="44">
                  <c:v>1.9</c:v>
                </c:pt>
                <c:pt idx="45">
                  <c:v>1</c:v>
                </c:pt>
                <c:pt idx="46">
                  <c:v>-4.2</c:v>
                </c:pt>
                <c:pt idx="47">
                  <c:v>1</c:v>
                </c:pt>
                <c:pt idx="48">
                  <c:v>-1.4</c:v>
                </c:pt>
                <c:pt idx="49">
                  <c:v>0.2</c:v>
                </c:pt>
                <c:pt idx="50">
                  <c:v>1.2</c:v>
                </c:pt>
                <c:pt idx="51">
                  <c:v>1</c:v>
                </c:pt>
                <c:pt idx="52">
                  <c:v>-6</c:v>
                </c:pt>
                <c:pt idx="53">
                  <c:v>-5.9</c:v>
                </c:pt>
                <c:pt idx="54">
                  <c:v>0.7</c:v>
                </c:pt>
                <c:pt idx="55">
                  <c:v>2.2000000000000002</c:v>
                </c:pt>
                <c:pt idx="56">
                  <c:v>3.2</c:v>
                </c:pt>
                <c:pt idx="57">
                  <c:v>0.1</c:v>
                </c:pt>
                <c:pt idx="58">
                  <c:v>1.7</c:v>
                </c:pt>
                <c:pt idx="59">
                  <c:v>8.9</c:v>
                </c:pt>
                <c:pt idx="60">
                  <c:v>4.9000000000000004</c:v>
                </c:pt>
                <c:pt idx="61">
                  <c:v>4.3</c:v>
                </c:pt>
                <c:pt idx="62">
                  <c:v>9.5</c:v>
                </c:pt>
                <c:pt idx="63">
                  <c:v>7.7</c:v>
                </c:pt>
                <c:pt idx="64">
                  <c:v>-2.9</c:v>
                </c:pt>
                <c:pt idx="65">
                  <c:v>-2</c:v>
                </c:pt>
                <c:pt idx="66">
                  <c:v>8.6999999999999993</c:v>
                </c:pt>
                <c:pt idx="67">
                  <c:v>5</c:v>
                </c:pt>
                <c:pt idx="68">
                  <c:v>4.8</c:v>
                </c:pt>
                <c:pt idx="69">
                  <c:v>3.8</c:v>
                </c:pt>
                <c:pt idx="70">
                  <c:v>-1</c:v>
                </c:pt>
                <c:pt idx="71">
                  <c:v>-3.3</c:v>
                </c:pt>
                <c:pt idx="72">
                  <c:v>-5.3</c:v>
                </c:pt>
                <c:pt idx="73">
                  <c:v>-3.8</c:v>
                </c:pt>
                <c:pt idx="74">
                  <c:v>-2.9</c:v>
                </c:pt>
                <c:pt idx="75">
                  <c:v>-1.5</c:v>
                </c:pt>
                <c:pt idx="76">
                  <c:v>-1.1000000000000001</c:v>
                </c:pt>
                <c:pt idx="77">
                  <c:v>2.5</c:v>
                </c:pt>
                <c:pt idx="78">
                  <c:v>4.9000000000000004</c:v>
                </c:pt>
                <c:pt idx="79">
                  <c:v>4.2</c:v>
                </c:pt>
                <c:pt idx="80">
                  <c:v>5.0999999999999996</c:v>
                </c:pt>
                <c:pt idx="81">
                  <c:v>7.3</c:v>
                </c:pt>
                <c:pt idx="82">
                  <c:v>6.2</c:v>
                </c:pt>
                <c:pt idx="83">
                  <c:v>5.6</c:v>
                </c:pt>
                <c:pt idx="84">
                  <c:v>-2.8</c:v>
                </c:pt>
                <c:pt idx="85">
                  <c:v>-4.8</c:v>
                </c:pt>
                <c:pt idx="86">
                  <c:v>-4.7</c:v>
                </c:pt>
                <c:pt idx="87">
                  <c:v>-4.5</c:v>
                </c:pt>
                <c:pt idx="88">
                  <c:v>-6.9</c:v>
                </c:pt>
                <c:pt idx="89">
                  <c:v>2.9</c:v>
                </c:pt>
                <c:pt idx="90">
                  <c:v>4.5</c:v>
                </c:pt>
                <c:pt idx="91">
                  <c:v>7.2</c:v>
                </c:pt>
                <c:pt idx="92">
                  <c:v>2.8</c:v>
                </c:pt>
                <c:pt idx="93">
                  <c:v>1</c:v>
                </c:pt>
                <c:pt idx="94">
                  <c:v>0.6</c:v>
                </c:pt>
                <c:pt idx="95">
                  <c:v>1.9</c:v>
                </c:pt>
                <c:pt idx="96">
                  <c:v>4.7</c:v>
                </c:pt>
                <c:pt idx="97">
                  <c:v>3.9</c:v>
                </c:pt>
                <c:pt idx="98">
                  <c:v>-1.1000000000000001</c:v>
                </c:pt>
                <c:pt idx="99">
                  <c:v>3.6</c:v>
                </c:pt>
                <c:pt idx="100">
                  <c:v>-0.8</c:v>
                </c:pt>
                <c:pt idx="101">
                  <c:v>-4.4000000000000004</c:v>
                </c:pt>
                <c:pt idx="102">
                  <c:v>2</c:v>
                </c:pt>
                <c:pt idx="103">
                  <c:v>5.3</c:v>
                </c:pt>
                <c:pt idx="104">
                  <c:v>6.2</c:v>
                </c:pt>
                <c:pt idx="105">
                  <c:v>-1.2</c:v>
                </c:pt>
                <c:pt idx="106">
                  <c:v>-1.2</c:v>
                </c:pt>
                <c:pt idx="107">
                  <c:v>4.9000000000000004</c:v>
                </c:pt>
                <c:pt idx="108">
                  <c:v>-2.4</c:v>
                </c:pt>
                <c:pt idx="109">
                  <c:v>-7.9</c:v>
                </c:pt>
                <c:pt idx="110">
                  <c:v>-5.3</c:v>
                </c:pt>
                <c:pt idx="111">
                  <c:v>-10.4</c:v>
                </c:pt>
                <c:pt idx="112">
                  <c:v>-12</c:v>
                </c:pt>
                <c:pt idx="113">
                  <c:v>-7.3</c:v>
                </c:pt>
                <c:pt idx="114">
                  <c:v>-5.7</c:v>
                </c:pt>
                <c:pt idx="115">
                  <c:v>-3.3</c:v>
                </c:pt>
                <c:pt idx="116">
                  <c:v>-1.5</c:v>
                </c:pt>
                <c:pt idx="117">
                  <c:v>4.8</c:v>
                </c:pt>
                <c:pt idx="118">
                  <c:v>2.6</c:v>
                </c:pt>
                <c:pt idx="119">
                  <c:v>-0.5</c:v>
                </c:pt>
                <c:pt idx="120">
                  <c:v>-1.5</c:v>
                </c:pt>
                <c:pt idx="121">
                  <c:v>-2.2000000000000002</c:v>
                </c:pt>
                <c:pt idx="122">
                  <c:v>-8</c:v>
                </c:pt>
                <c:pt idx="123">
                  <c:v>-0.8</c:v>
                </c:pt>
                <c:pt idx="124">
                  <c:v>-1</c:v>
                </c:pt>
                <c:pt idx="125">
                  <c:v>-4</c:v>
                </c:pt>
                <c:pt idx="126">
                  <c:v>-2.9</c:v>
                </c:pt>
                <c:pt idx="127">
                  <c:v>-0.2</c:v>
                </c:pt>
                <c:pt idx="128">
                  <c:v>0.4</c:v>
                </c:pt>
                <c:pt idx="129">
                  <c:v>4.5999999999999996</c:v>
                </c:pt>
                <c:pt idx="130">
                  <c:v>4.4000000000000004</c:v>
                </c:pt>
                <c:pt idx="131">
                  <c:v>5.8</c:v>
                </c:pt>
                <c:pt idx="132">
                  <c:v>3.6</c:v>
                </c:pt>
                <c:pt idx="133">
                  <c:v>-4.4000000000000004</c:v>
                </c:pt>
                <c:pt idx="134">
                  <c:v>-3.9</c:v>
                </c:pt>
                <c:pt idx="135">
                  <c:v>-2.4</c:v>
                </c:pt>
                <c:pt idx="136">
                  <c:v>-5.7</c:v>
                </c:pt>
                <c:pt idx="137">
                  <c:v>-4.2</c:v>
                </c:pt>
                <c:pt idx="138">
                  <c:v>-4.7</c:v>
                </c:pt>
                <c:pt idx="139">
                  <c:v>-4.2</c:v>
                </c:pt>
                <c:pt idx="140">
                  <c:v>-3.4</c:v>
                </c:pt>
                <c:pt idx="141">
                  <c:v>-1.3</c:v>
                </c:pt>
                <c:pt idx="142">
                  <c:v>-1.3</c:v>
                </c:pt>
                <c:pt idx="143">
                  <c:v>-1.1000000000000001</c:v>
                </c:pt>
                <c:pt idx="144">
                  <c:v>2.5</c:v>
                </c:pt>
                <c:pt idx="145">
                  <c:v>3.2</c:v>
                </c:pt>
                <c:pt idx="146">
                  <c:v>-4.5999999999999996</c:v>
                </c:pt>
                <c:pt idx="147">
                  <c:v>-3.2</c:v>
                </c:pt>
                <c:pt idx="148">
                  <c:v>-4.2</c:v>
                </c:pt>
                <c:pt idx="149">
                  <c:v>-3.8</c:v>
                </c:pt>
                <c:pt idx="150">
                  <c:v>-2.8</c:v>
                </c:pt>
                <c:pt idx="151">
                  <c:v>4.5</c:v>
                </c:pt>
                <c:pt idx="152">
                  <c:v>4.4000000000000004</c:v>
                </c:pt>
                <c:pt idx="153">
                  <c:v>8.3000000000000007</c:v>
                </c:pt>
                <c:pt idx="154">
                  <c:v>4.8</c:v>
                </c:pt>
                <c:pt idx="155">
                  <c:v>3.6</c:v>
                </c:pt>
                <c:pt idx="156">
                  <c:v>6.7</c:v>
                </c:pt>
                <c:pt idx="157">
                  <c:v>6.3</c:v>
                </c:pt>
                <c:pt idx="158">
                  <c:v>5.0999999999999996</c:v>
                </c:pt>
                <c:pt idx="159">
                  <c:v>6.1</c:v>
                </c:pt>
                <c:pt idx="160">
                  <c:v>1</c:v>
                </c:pt>
                <c:pt idx="161">
                  <c:v>-1.9</c:v>
                </c:pt>
                <c:pt idx="162">
                  <c:v>-0.7</c:v>
                </c:pt>
                <c:pt idx="163">
                  <c:v>3.4</c:v>
                </c:pt>
                <c:pt idx="164">
                  <c:v>5.4</c:v>
                </c:pt>
                <c:pt idx="165">
                  <c:v>4.9000000000000004</c:v>
                </c:pt>
                <c:pt idx="166">
                  <c:v>7.1</c:v>
                </c:pt>
                <c:pt idx="167">
                  <c:v>1.8</c:v>
                </c:pt>
                <c:pt idx="168">
                  <c:v>-5.6</c:v>
                </c:pt>
                <c:pt idx="169">
                  <c:v>-6.1</c:v>
                </c:pt>
                <c:pt idx="170">
                  <c:v>-2</c:v>
                </c:pt>
                <c:pt idx="171">
                  <c:v>-0.4</c:v>
                </c:pt>
                <c:pt idx="172">
                  <c:v>-0.3</c:v>
                </c:pt>
                <c:pt idx="173">
                  <c:v>5</c:v>
                </c:pt>
                <c:pt idx="174">
                  <c:v>-1.1000000000000001</c:v>
                </c:pt>
                <c:pt idx="175">
                  <c:v>1.4</c:v>
                </c:pt>
                <c:pt idx="176">
                  <c:v>-1.1000000000000001</c:v>
                </c:pt>
                <c:pt idx="177">
                  <c:v>-0.4</c:v>
                </c:pt>
                <c:pt idx="178">
                  <c:v>-2.2000000000000002</c:v>
                </c:pt>
                <c:pt idx="179">
                  <c:v>-3.6</c:v>
                </c:pt>
                <c:pt idx="180">
                  <c:v>-0.3</c:v>
                </c:pt>
                <c:pt idx="181">
                  <c:v>3.6</c:v>
                </c:pt>
                <c:pt idx="182">
                  <c:v>0</c:v>
                </c:pt>
                <c:pt idx="183">
                  <c:v>2.5</c:v>
                </c:pt>
                <c:pt idx="184">
                  <c:v>-0.3</c:v>
                </c:pt>
                <c:pt idx="185">
                  <c:v>-1.5</c:v>
                </c:pt>
                <c:pt idx="186">
                  <c:v>-4.5</c:v>
                </c:pt>
                <c:pt idx="187">
                  <c:v>6.3</c:v>
                </c:pt>
                <c:pt idx="188">
                  <c:v>5.2</c:v>
                </c:pt>
                <c:pt idx="189">
                  <c:v>0.6</c:v>
                </c:pt>
                <c:pt idx="190">
                  <c:v>6.1</c:v>
                </c:pt>
                <c:pt idx="191">
                  <c:v>-0.2</c:v>
                </c:pt>
                <c:pt idx="192">
                  <c:v>-4.2</c:v>
                </c:pt>
                <c:pt idx="193">
                  <c:v>-2.1</c:v>
                </c:pt>
                <c:pt idx="194">
                  <c:v>-7</c:v>
                </c:pt>
                <c:pt idx="195">
                  <c:v>-3</c:v>
                </c:pt>
                <c:pt idx="196">
                  <c:v>-3.1</c:v>
                </c:pt>
                <c:pt idx="197">
                  <c:v>5.9</c:v>
                </c:pt>
                <c:pt idx="198">
                  <c:v>5.5</c:v>
                </c:pt>
                <c:pt idx="199">
                  <c:v>5.7</c:v>
                </c:pt>
                <c:pt idx="200">
                  <c:v>4.8</c:v>
                </c:pt>
                <c:pt idx="201">
                  <c:v>1.8</c:v>
                </c:pt>
                <c:pt idx="202">
                  <c:v>3</c:v>
                </c:pt>
                <c:pt idx="203">
                  <c:v>0.2</c:v>
                </c:pt>
                <c:pt idx="204">
                  <c:v>9.9</c:v>
                </c:pt>
                <c:pt idx="205">
                  <c:v>8.6999999999999993</c:v>
                </c:pt>
                <c:pt idx="206">
                  <c:v>6.7</c:v>
                </c:pt>
                <c:pt idx="207">
                  <c:v>3.7</c:v>
                </c:pt>
                <c:pt idx="208">
                  <c:v>3.7</c:v>
                </c:pt>
                <c:pt idx="209">
                  <c:v>-1</c:v>
                </c:pt>
                <c:pt idx="210">
                  <c:v>-2.6</c:v>
                </c:pt>
                <c:pt idx="211">
                  <c:v>-0.6</c:v>
                </c:pt>
                <c:pt idx="212">
                  <c:v>-2.1</c:v>
                </c:pt>
                <c:pt idx="213">
                  <c:v>-1.7</c:v>
                </c:pt>
                <c:pt idx="214">
                  <c:v>4.4000000000000004</c:v>
                </c:pt>
                <c:pt idx="215">
                  <c:v>-3.2</c:v>
                </c:pt>
                <c:pt idx="216">
                  <c:v>-3.7</c:v>
                </c:pt>
                <c:pt idx="217">
                  <c:v>-4.0999999999999996</c:v>
                </c:pt>
                <c:pt idx="218">
                  <c:v>2.8</c:v>
                </c:pt>
                <c:pt idx="219">
                  <c:v>7.3</c:v>
                </c:pt>
                <c:pt idx="220">
                  <c:v>4.5999999999999996</c:v>
                </c:pt>
                <c:pt idx="221">
                  <c:v>8.5</c:v>
                </c:pt>
                <c:pt idx="222">
                  <c:v>1.1000000000000001</c:v>
                </c:pt>
                <c:pt idx="223">
                  <c:v>-1.6</c:v>
                </c:pt>
                <c:pt idx="224">
                  <c:v>-1.6</c:v>
                </c:pt>
                <c:pt idx="225">
                  <c:v>-0.4</c:v>
                </c:pt>
                <c:pt idx="226">
                  <c:v>1.5</c:v>
                </c:pt>
                <c:pt idx="227">
                  <c:v>1.8</c:v>
                </c:pt>
                <c:pt idx="228">
                  <c:v>8.8000000000000007</c:v>
                </c:pt>
                <c:pt idx="229">
                  <c:v>4.7</c:v>
                </c:pt>
                <c:pt idx="230">
                  <c:v>10.7</c:v>
                </c:pt>
                <c:pt idx="231">
                  <c:v>10.199999999999999</c:v>
                </c:pt>
                <c:pt idx="232">
                  <c:v>9.6999999999999993</c:v>
                </c:pt>
                <c:pt idx="233">
                  <c:v>0.5</c:v>
                </c:pt>
                <c:pt idx="234">
                  <c:v>-0.5</c:v>
                </c:pt>
                <c:pt idx="235">
                  <c:v>1.6</c:v>
                </c:pt>
                <c:pt idx="236">
                  <c:v>0.1</c:v>
                </c:pt>
                <c:pt idx="237">
                  <c:v>3.4</c:v>
                </c:pt>
                <c:pt idx="238">
                  <c:v>8.3000000000000007</c:v>
                </c:pt>
                <c:pt idx="239">
                  <c:v>0.9</c:v>
                </c:pt>
                <c:pt idx="240">
                  <c:v>-1.6</c:v>
                </c:pt>
                <c:pt idx="241">
                  <c:v>12.7</c:v>
                </c:pt>
                <c:pt idx="242">
                  <c:v>5.7</c:v>
                </c:pt>
                <c:pt idx="243">
                  <c:v>5.7</c:v>
                </c:pt>
                <c:pt idx="244">
                  <c:v>9.5</c:v>
                </c:pt>
                <c:pt idx="245">
                  <c:v>12.8</c:v>
                </c:pt>
                <c:pt idx="246">
                  <c:v>8.8000000000000007</c:v>
                </c:pt>
                <c:pt idx="247">
                  <c:v>11.2</c:v>
                </c:pt>
                <c:pt idx="248">
                  <c:v>7.1</c:v>
                </c:pt>
                <c:pt idx="249">
                  <c:v>5.0999999999999996</c:v>
                </c:pt>
                <c:pt idx="250">
                  <c:v>9.3000000000000007</c:v>
                </c:pt>
                <c:pt idx="251">
                  <c:v>6.1</c:v>
                </c:pt>
                <c:pt idx="252">
                  <c:v>11.5</c:v>
                </c:pt>
                <c:pt idx="253">
                  <c:v>11.1</c:v>
                </c:pt>
                <c:pt idx="254">
                  <c:v>8.1999999999999993</c:v>
                </c:pt>
                <c:pt idx="255">
                  <c:v>10.4</c:v>
                </c:pt>
                <c:pt idx="256">
                  <c:v>10.4</c:v>
                </c:pt>
                <c:pt idx="257">
                  <c:v>9.5</c:v>
                </c:pt>
                <c:pt idx="258">
                  <c:v>8.9</c:v>
                </c:pt>
                <c:pt idx="259">
                  <c:v>7.3</c:v>
                </c:pt>
                <c:pt idx="260">
                  <c:v>10.1</c:v>
                </c:pt>
                <c:pt idx="261">
                  <c:v>12.9</c:v>
                </c:pt>
                <c:pt idx="262">
                  <c:v>6.6</c:v>
                </c:pt>
                <c:pt idx="263">
                  <c:v>4.9000000000000004</c:v>
                </c:pt>
                <c:pt idx="264">
                  <c:v>4.2</c:v>
                </c:pt>
                <c:pt idx="265">
                  <c:v>11.4</c:v>
                </c:pt>
                <c:pt idx="266">
                  <c:v>19</c:v>
                </c:pt>
                <c:pt idx="267">
                  <c:v>19.2</c:v>
                </c:pt>
                <c:pt idx="268">
                  <c:v>15.2</c:v>
                </c:pt>
                <c:pt idx="269">
                  <c:v>12.2</c:v>
                </c:pt>
                <c:pt idx="270">
                  <c:v>9.3000000000000007</c:v>
                </c:pt>
                <c:pt idx="271">
                  <c:v>8.6</c:v>
                </c:pt>
                <c:pt idx="272">
                  <c:v>13.1</c:v>
                </c:pt>
                <c:pt idx="273">
                  <c:v>7.4</c:v>
                </c:pt>
                <c:pt idx="274">
                  <c:v>6.4</c:v>
                </c:pt>
                <c:pt idx="275">
                  <c:v>6.5</c:v>
                </c:pt>
                <c:pt idx="276">
                  <c:v>5</c:v>
                </c:pt>
                <c:pt idx="277">
                  <c:v>9.4</c:v>
                </c:pt>
                <c:pt idx="278">
                  <c:v>8.3000000000000007</c:v>
                </c:pt>
                <c:pt idx="279">
                  <c:v>5.9</c:v>
                </c:pt>
                <c:pt idx="280">
                  <c:v>3.7</c:v>
                </c:pt>
                <c:pt idx="281">
                  <c:v>2.9</c:v>
                </c:pt>
                <c:pt idx="282">
                  <c:v>4.9000000000000004</c:v>
                </c:pt>
                <c:pt idx="283">
                  <c:v>11.5</c:v>
                </c:pt>
                <c:pt idx="284">
                  <c:v>9.8000000000000007</c:v>
                </c:pt>
                <c:pt idx="285">
                  <c:v>13.7</c:v>
                </c:pt>
                <c:pt idx="286">
                  <c:v>7.3</c:v>
                </c:pt>
                <c:pt idx="287">
                  <c:v>7.2</c:v>
                </c:pt>
                <c:pt idx="288">
                  <c:v>5.7</c:v>
                </c:pt>
                <c:pt idx="289">
                  <c:v>6.3</c:v>
                </c:pt>
                <c:pt idx="290">
                  <c:v>12.5</c:v>
                </c:pt>
                <c:pt idx="291">
                  <c:v>13.7</c:v>
                </c:pt>
                <c:pt idx="292">
                  <c:v>12.3</c:v>
                </c:pt>
                <c:pt idx="293">
                  <c:v>11.3</c:v>
                </c:pt>
                <c:pt idx="294">
                  <c:v>10.199999999999999</c:v>
                </c:pt>
                <c:pt idx="295">
                  <c:v>11.5</c:v>
                </c:pt>
                <c:pt idx="296">
                  <c:v>17.8</c:v>
                </c:pt>
                <c:pt idx="297">
                  <c:v>14.9</c:v>
                </c:pt>
                <c:pt idx="298">
                  <c:v>18.899999999999999</c:v>
                </c:pt>
                <c:pt idx="299">
                  <c:v>18.5</c:v>
                </c:pt>
                <c:pt idx="300">
                  <c:v>12.9</c:v>
                </c:pt>
                <c:pt idx="301">
                  <c:v>11.7</c:v>
                </c:pt>
                <c:pt idx="302">
                  <c:v>10.199999999999999</c:v>
                </c:pt>
                <c:pt idx="303">
                  <c:v>10.199999999999999</c:v>
                </c:pt>
                <c:pt idx="304">
                  <c:v>9.9</c:v>
                </c:pt>
                <c:pt idx="305">
                  <c:v>9.1999999999999993</c:v>
                </c:pt>
                <c:pt idx="306">
                  <c:v>10.199999999999999</c:v>
                </c:pt>
                <c:pt idx="307">
                  <c:v>8.3000000000000007</c:v>
                </c:pt>
                <c:pt idx="308">
                  <c:v>16.899999999999999</c:v>
                </c:pt>
                <c:pt idx="309">
                  <c:v>12.8</c:v>
                </c:pt>
                <c:pt idx="310">
                  <c:v>10.3</c:v>
                </c:pt>
                <c:pt idx="311">
                  <c:v>11.2</c:v>
                </c:pt>
                <c:pt idx="312">
                  <c:v>16.899999999999999</c:v>
                </c:pt>
                <c:pt idx="313">
                  <c:v>14.3</c:v>
                </c:pt>
                <c:pt idx="314">
                  <c:v>13.2</c:v>
                </c:pt>
                <c:pt idx="315">
                  <c:v>11.6</c:v>
                </c:pt>
                <c:pt idx="316">
                  <c:v>6.4</c:v>
                </c:pt>
                <c:pt idx="317">
                  <c:v>5.3</c:v>
                </c:pt>
                <c:pt idx="318">
                  <c:v>8.9</c:v>
                </c:pt>
                <c:pt idx="319">
                  <c:v>7.9</c:v>
                </c:pt>
                <c:pt idx="320">
                  <c:v>16.100000000000001</c:v>
                </c:pt>
                <c:pt idx="321">
                  <c:v>11</c:v>
                </c:pt>
                <c:pt idx="322">
                  <c:v>9.9</c:v>
                </c:pt>
                <c:pt idx="323">
                  <c:v>6.3</c:v>
                </c:pt>
                <c:pt idx="324">
                  <c:v>4.7</c:v>
                </c:pt>
                <c:pt idx="325">
                  <c:v>5.6</c:v>
                </c:pt>
                <c:pt idx="326">
                  <c:v>5.2</c:v>
                </c:pt>
                <c:pt idx="327">
                  <c:v>7.5</c:v>
                </c:pt>
                <c:pt idx="328">
                  <c:v>8.6</c:v>
                </c:pt>
                <c:pt idx="329">
                  <c:v>12.2</c:v>
                </c:pt>
                <c:pt idx="330">
                  <c:v>14.8</c:v>
                </c:pt>
                <c:pt idx="331">
                  <c:v>15.3</c:v>
                </c:pt>
                <c:pt idx="332">
                  <c:v>7.9</c:v>
                </c:pt>
                <c:pt idx="333">
                  <c:v>6.1</c:v>
                </c:pt>
                <c:pt idx="334">
                  <c:v>6.8</c:v>
                </c:pt>
                <c:pt idx="335">
                  <c:v>6.4</c:v>
                </c:pt>
                <c:pt idx="336">
                  <c:v>4.9000000000000004</c:v>
                </c:pt>
                <c:pt idx="337">
                  <c:v>8.6</c:v>
                </c:pt>
                <c:pt idx="338">
                  <c:v>10.199999999999999</c:v>
                </c:pt>
                <c:pt idx="339">
                  <c:v>3.4</c:v>
                </c:pt>
                <c:pt idx="340">
                  <c:v>2.5</c:v>
                </c:pt>
                <c:pt idx="341">
                  <c:v>7</c:v>
                </c:pt>
                <c:pt idx="342">
                  <c:v>4.0999999999999996</c:v>
                </c:pt>
                <c:pt idx="343">
                  <c:v>1.8</c:v>
                </c:pt>
                <c:pt idx="344">
                  <c:v>0.8</c:v>
                </c:pt>
                <c:pt idx="345">
                  <c:v>3.8</c:v>
                </c:pt>
                <c:pt idx="346">
                  <c:v>15.6</c:v>
                </c:pt>
                <c:pt idx="347">
                  <c:v>8.3000000000000007</c:v>
                </c:pt>
                <c:pt idx="348">
                  <c:v>3.4</c:v>
                </c:pt>
                <c:pt idx="349">
                  <c:v>2.4</c:v>
                </c:pt>
                <c:pt idx="350">
                  <c:v>9.4</c:v>
                </c:pt>
                <c:pt idx="351">
                  <c:v>0.7</c:v>
                </c:pt>
                <c:pt idx="352">
                  <c:v>-0.4</c:v>
                </c:pt>
                <c:pt idx="353">
                  <c:v>0.8</c:v>
                </c:pt>
                <c:pt idx="354">
                  <c:v>-0.4</c:v>
                </c:pt>
                <c:pt idx="355">
                  <c:v>7.8</c:v>
                </c:pt>
                <c:pt idx="356">
                  <c:v>10.7</c:v>
                </c:pt>
                <c:pt idx="357">
                  <c:v>8.9</c:v>
                </c:pt>
                <c:pt idx="358">
                  <c:v>12.7</c:v>
                </c:pt>
                <c:pt idx="359">
                  <c:v>11.7</c:v>
                </c:pt>
                <c:pt idx="360">
                  <c:v>13.3</c:v>
                </c:pt>
                <c:pt idx="361">
                  <c:v>12.2</c:v>
                </c:pt>
                <c:pt idx="362">
                  <c:v>13</c:v>
                </c:pt>
                <c:pt idx="363">
                  <c:v>13.1</c:v>
                </c:pt>
                <c:pt idx="364">
                  <c:v>12.4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KNMI!$O$3</c:f>
              <c:strCache>
                <c:ptCount val="1"/>
                <c:pt idx="0">
                  <c:v>temp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KNMI!$O$4:$O$368</c:f>
              <c:numCache>
                <c:formatCode>General</c:formatCode>
                <c:ptCount val="365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13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13</c:v>
                </c:pt>
                <c:pt idx="206">
                  <c:v>13</c:v>
                </c:pt>
                <c:pt idx="207">
                  <c:v>13</c:v>
                </c:pt>
                <c:pt idx="208">
                  <c:v>13</c:v>
                </c:pt>
                <c:pt idx="209">
                  <c:v>13</c:v>
                </c:pt>
                <c:pt idx="210">
                  <c:v>13</c:v>
                </c:pt>
                <c:pt idx="211">
                  <c:v>13</c:v>
                </c:pt>
                <c:pt idx="212">
                  <c:v>13</c:v>
                </c:pt>
                <c:pt idx="213">
                  <c:v>13</c:v>
                </c:pt>
                <c:pt idx="214">
                  <c:v>13</c:v>
                </c:pt>
                <c:pt idx="215">
                  <c:v>13</c:v>
                </c:pt>
                <c:pt idx="216">
                  <c:v>13</c:v>
                </c:pt>
                <c:pt idx="217">
                  <c:v>13</c:v>
                </c:pt>
                <c:pt idx="218">
                  <c:v>13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13</c:v>
                </c:pt>
                <c:pt idx="224">
                  <c:v>13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</c:v>
                </c:pt>
                <c:pt idx="229">
                  <c:v>13</c:v>
                </c:pt>
                <c:pt idx="230">
                  <c:v>13</c:v>
                </c:pt>
                <c:pt idx="231">
                  <c:v>13</c:v>
                </c:pt>
                <c:pt idx="232">
                  <c:v>13</c:v>
                </c:pt>
                <c:pt idx="233">
                  <c:v>13</c:v>
                </c:pt>
                <c:pt idx="234">
                  <c:v>13</c:v>
                </c:pt>
                <c:pt idx="235">
                  <c:v>13</c:v>
                </c:pt>
                <c:pt idx="236">
                  <c:v>13</c:v>
                </c:pt>
                <c:pt idx="237">
                  <c:v>13</c:v>
                </c:pt>
                <c:pt idx="238">
                  <c:v>13</c:v>
                </c:pt>
                <c:pt idx="239">
                  <c:v>13</c:v>
                </c:pt>
                <c:pt idx="240">
                  <c:v>13</c:v>
                </c:pt>
                <c:pt idx="241">
                  <c:v>13</c:v>
                </c:pt>
                <c:pt idx="242">
                  <c:v>13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KNMI!$P$2</c:f>
              <c:strCache>
                <c:ptCount val="1"/>
                <c:pt idx="0">
                  <c:v>vorst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KNMI!$P$4:$P$368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KNMI!$Q$2</c:f>
              <c:strCache>
                <c:ptCount val="1"/>
                <c:pt idx="0">
                  <c:v>tijdvak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KNMI!$C$4:$C$368</c:f>
              <c:numCache>
                <c:formatCode>d\-mmm\-yy</c:formatCode>
                <c:ptCount val="365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  <c:pt idx="31">
                  <c:v>43405</c:v>
                </c:pt>
                <c:pt idx="32">
                  <c:v>43406</c:v>
                </c:pt>
                <c:pt idx="33">
                  <c:v>43407</c:v>
                </c:pt>
                <c:pt idx="34">
                  <c:v>43408</c:v>
                </c:pt>
                <c:pt idx="35">
                  <c:v>43409</c:v>
                </c:pt>
                <c:pt idx="36">
                  <c:v>43410</c:v>
                </c:pt>
                <c:pt idx="37">
                  <c:v>43411</c:v>
                </c:pt>
                <c:pt idx="38">
                  <c:v>43412</c:v>
                </c:pt>
                <c:pt idx="39">
                  <c:v>43413</c:v>
                </c:pt>
                <c:pt idx="40">
                  <c:v>43414</c:v>
                </c:pt>
                <c:pt idx="41">
                  <c:v>43415</c:v>
                </c:pt>
                <c:pt idx="42">
                  <c:v>43416</c:v>
                </c:pt>
                <c:pt idx="43">
                  <c:v>43417</c:v>
                </c:pt>
                <c:pt idx="44">
                  <c:v>43418</c:v>
                </c:pt>
                <c:pt idx="45">
                  <c:v>43419</c:v>
                </c:pt>
                <c:pt idx="46">
                  <c:v>43420</c:v>
                </c:pt>
                <c:pt idx="47">
                  <c:v>43421</c:v>
                </c:pt>
                <c:pt idx="48">
                  <c:v>43422</c:v>
                </c:pt>
                <c:pt idx="49">
                  <c:v>43423</c:v>
                </c:pt>
                <c:pt idx="50">
                  <c:v>43424</c:v>
                </c:pt>
                <c:pt idx="51">
                  <c:v>43425</c:v>
                </c:pt>
                <c:pt idx="52">
                  <c:v>43426</c:v>
                </c:pt>
                <c:pt idx="53">
                  <c:v>43427</c:v>
                </c:pt>
                <c:pt idx="54">
                  <c:v>43428</c:v>
                </c:pt>
                <c:pt idx="55">
                  <c:v>43429</c:v>
                </c:pt>
                <c:pt idx="56">
                  <c:v>43430</c:v>
                </c:pt>
                <c:pt idx="57">
                  <c:v>43431</c:v>
                </c:pt>
                <c:pt idx="58">
                  <c:v>43432</c:v>
                </c:pt>
                <c:pt idx="59">
                  <c:v>43433</c:v>
                </c:pt>
                <c:pt idx="60">
                  <c:v>43434</c:v>
                </c:pt>
                <c:pt idx="61">
                  <c:v>43435</c:v>
                </c:pt>
                <c:pt idx="62">
                  <c:v>43436</c:v>
                </c:pt>
                <c:pt idx="63">
                  <c:v>43437</c:v>
                </c:pt>
                <c:pt idx="64">
                  <c:v>43438</c:v>
                </c:pt>
                <c:pt idx="65">
                  <c:v>43439</c:v>
                </c:pt>
                <c:pt idx="66">
                  <c:v>43440</c:v>
                </c:pt>
                <c:pt idx="67">
                  <c:v>43441</c:v>
                </c:pt>
                <c:pt idx="68">
                  <c:v>43442</c:v>
                </c:pt>
                <c:pt idx="69">
                  <c:v>43443</c:v>
                </c:pt>
                <c:pt idx="70">
                  <c:v>43444</c:v>
                </c:pt>
                <c:pt idx="71">
                  <c:v>43445</c:v>
                </c:pt>
                <c:pt idx="72">
                  <c:v>43446</c:v>
                </c:pt>
                <c:pt idx="73">
                  <c:v>43447</c:v>
                </c:pt>
                <c:pt idx="74">
                  <c:v>43448</c:v>
                </c:pt>
                <c:pt idx="75">
                  <c:v>43449</c:v>
                </c:pt>
                <c:pt idx="76">
                  <c:v>43450</c:v>
                </c:pt>
                <c:pt idx="77">
                  <c:v>43451</c:v>
                </c:pt>
                <c:pt idx="78">
                  <c:v>43452</c:v>
                </c:pt>
                <c:pt idx="79">
                  <c:v>43453</c:v>
                </c:pt>
                <c:pt idx="80">
                  <c:v>43454</c:v>
                </c:pt>
                <c:pt idx="81">
                  <c:v>43455</c:v>
                </c:pt>
                <c:pt idx="82">
                  <c:v>43456</c:v>
                </c:pt>
                <c:pt idx="83">
                  <c:v>43457</c:v>
                </c:pt>
                <c:pt idx="84">
                  <c:v>43458</c:v>
                </c:pt>
                <c:pt idx="85">
                  <c:v>43459</c:v>
                </c:pt>
                <c:pt idx="86">
                  <c:v>43460</c:v>
                </c:pt>
                <c:pt idx="87">
                  <c:v>43461</c:v>
                </c:pt>
                <c:pt idx="88">
                  <c:v>43462</c:v>
                </c:pt>
                <c:pt idx="89">
                  <c:v>43463</c:v>
                </c:pt>
                <c:pt idx="90">
                  <c:v>43464</c:v>
                </c:pt>
                <c:pt idx="91">
                  <c:v>43465</c:v>
                </c:pt>
                <c:pt idx="92">
                  <c:v>43466</c:v>
                </c:pt>
                <c:pt idx="93">
                  <c:v>43467</c:v>
                </c:pt>
                <c:pt idx="94">
                  <c:v>43468</c:v>
                </c:pt>
                <c:pt idx="95">
                  <c:v>43469</c:v>
                </c:pt>
                <c:pt idx="96">
                  <c:v>43470</c:v>
                </c:pt>
                <c:pt idx="97">
                  <c:v>43471</c:v>
                </c:pt>
                <c:pt idx="98">
                  <c:v>43472</c:v>
                </c:pt>
                <c:pt idx="99">
                  <c:v>43473</c:v>
                </c:pt>
                <c:pt idx="100">
                  <c:v>43474</c:v>
                </c:pt>
                <c:pt idx="101">
                  <c:v>43475</c:v>
                </c:pt>
                <c:pt idx="102">
                  <c:v>43476</c:v>
                </c:pt>
                <c:pt idx="103">
                  <c:v>43477</c:v>
                </c:pt>
                <c:pt idx="104">
                  <c:v>43478</c:v>
                </c:pt>
                <c:pt idx="105">
                  <c:v>43479</c:v>
                </c:pt>
                <c:pt idx="106">
                  <c:v>43480</c:v>
                </c:pt>
                <c:pt idx="107">
                  <c:v>43481</c:v>
                </c:pt>
                <c:pt idx="108">
                  <c:v>43482</c:v>
                </c:pt>
                <c:pt idx="109">
                  <c:v>43483</c:v>
                </c:pt>
                <c:pt idx="110">
                  <c:v>43484</c:v>
                </c:pt>
                <c:pt idx="111">
                  <c:v>43485</c:v>
                </c:pt>
                <c:pt idx="112">
                  <c:v>43486</c:v>
                </c:pt>
                <c:pt idx="113">
                  <c:v>43487</c:v>
                </c:pt>
                <c:pt idx="114">
                  <c:v>43488</c:v>
                </c:pt>
                <c:pt idx="115">
                  <c:v>43489</c:v>
                </c:pt>
                <c:pt idx="116">
                  <c:v>43490</c:v>
                </c:pt>
                <c:pt idx="117">
                  <c:v>43491</c:v>
                </c:pt>
                <c:pt idx="118">
                  <c:v>43492</c:v>
                </c:pt>
                <c:pt idx="119">
                  <c:v>43493</c:v>
                </c:pt>
                <c:pt idx="120">
                  <c:v>43494</c:v>
                </c:pt>
                <c:pt idx="121">
                  <c:v>43495</c:v>
                </c:pt>
                <c:pt idx="122">
                  <c:v>43496</c:v>
                </c:pt>
                <c:pt idx="123">
                  <c:v>43497</c:v>
                </c:pt>
                <c:pt idx="124">
                  <c:v>43498</c:v>
                </c:pt>
                <c:pt idx="125">
                  <c:v>43499</c:v>
                </c:pt>
                <c:pt idx="126">
                  <c:v>43500</c:v>
                </c:pt>
                <c:pt idx="127">
                  <c:v>43501</c:v>
                </c:pt>
                <c:pt idx="128">
                  <c:v>43502</c:v>
                </c:pt>
                <c:pt idx="129">
                  <c:v>43503</c:v>
                </c:pt>
                <c:pt idx="130">
                  <c:v>43504</c:v>
                </c:pt>
                <c:pt idx="131">
                  <c:v>43505</c:v>
                </c:pt>
                <c:pt idx="132">
                  <c:v>43506</c:v>
                </c:pt>
                <c:pt idx="133">
                  <c:v>43507</c:v>
                </c:pt>
                <c:pt idx="134">
                  <c:v>43508</c:v>
                </c:pt>
                <c:pt idx="135">
                  <c:v>43509</c:v>
                </c:pt>
                <c:pt idx="136">
                  <c:v>43510</c:v>
                </c:pt>
                <c:pt idx="137">
                  <c:v>43511</c:v>
                </c:pt>
                <c:pt idx="138">
                  <c:v>43512</c:v>
                </c:pt>
                <c:pt idx="139">
                  <c:v>43513</c:v>
                </c:pt>
                <c:pt idx="140">
                  <c:v>43514</c:v>
                </c:pt>
                <c:pt idx="141">
                  <c:v>43515</c:v>
                </c:pt>
                <c:pt idx="142">
                  <c:v>43516</c:v>
                </c:pt>
                <c:pt idx="143">
                  <c:v>43517</c:v>
                </c:pt>
                <c:pt idx="144">
                  <c:v>43518</c:v>
                </c:pt>
                <c:pt idx="145">
                  <c:v>43519</c:v>
                </c:pt>
                <c:pt idx="146">
                  <c:v>43520</c:v>
                </c:pt>
                <c:pt idx="147">
                  <c:v>43521</c:v>
                </c:pt>
                <c:pt idx="148">
                  <c:v>43522</c:v>
                </c:pt>
                <c:pt idx="149">
                  <c:v>43523</c:v>
                </c:pt>
                <c:pt idx="150">
                  <c:v>43524</c:v>
                </c:pt>
                <c:pt idx="151">
                  <c:v>43525</c:v>
                </c:pt>
                <c:pt idx="152">
                  <c:v>43526</c:v>
                </c:pt>
                <c:pt idx="153">
                  <c:v>43527</c:v>
                </c:pt>
                <c:pt idx="154">
                  <c:v>43528</c:v>
                </c:pt>
                <c:pt idx="155">
                  <c:v>43529</c:v>
                </c:pt>
                <c:pt idx="156">
                  <c:v>43530</c:v>
                </c:pt>
                <c:pt idx="157">
                  <c:v>43531</c:v>
                </c:pt>
                <c:pt idx="158">
                  <c:v>43532</c:v>
                </c:pt>
                <c:pt idx="159">
                  <c:v>43533</c:v>
                </c:pt>
                <c:pt idx="160">
                  <c:v>43534</c:v>
                </c:pt>
                <c:pt idx="161">
                  <c:v>43535</c:v>
                </c:pt>
                <c:pt idx="162">
                  <c:v>43536</c:v>
                </c:pt>
                <c:pt idx="163">
                  <c:v>43537</c:v>
                </c:pt>
                <c:pt idx="164">
                  <c:v>43538</c:v>
                </c:pt>
                <c:pt idx="165">
                  <c:v>43539</c:v>
                </c:pt>
                <c:pt idx="166">
                  <c:v>43540</c:v>
                </c:pt>
                <c:pt idx="167">
                  <c:v>43541</c:v>
                </c:pt>
                <c:pt idx="168">
                  <c:v>43542</c:v>
                </c:pt>
                <c:pt idx="169">
                  <c:v>43543</c:v>
                </c:pt>
                <c:pt idx="170">
                  <c:v>43544</c:v>
                </c:pt>
                <c:pt idx="171">
                  <c:v>43545</c:v>
                </c:pt>
                <c:pt idx="172">
                  <c:v>43546</c:v>
                </c:pt>
                <c:pt idx="173">
                  <c:v>43547</c:v>
                </c:pt>
                <c:pt idx="174">
                  <c:v>43548</c:v>
                </c:pt>
                <c:pt idx="175">
                  <c:v>43549</c:v>
                </c:pt>
                <c:pt idx="176">
                  <c:v>43550</c:v>
                </c:pt>
                <c:pt idx="177">
                  <c:v>43551</c:v>
                </c:pt>
                <c:pt idx="178">
                  <c:v>43552</c:v>
                </c:pt>
                <c:pt idx="179">
                  <c:v>43553</c:v>
                </c:pt>
                <c:pt idx="180">
                  <c:v>43554</c:v>
                </c:pt>
                <c:pt idx="181">
                  <c:v>43555</c:v>
                </c:pt>
                <c:pt idx="182">
                  <c:v>43556</c:v>
                </c:pt>
                <c:pt idx="183">
                  <c:v>43557</c:v>
                </c:pt>
                <c:pt idx="184">
                  <c:v>43558</c:v>
                </c:pt>
                <c:pt idx="185">
                  <c:v>43559</c:v>
                </c:pt>
                <c:pt idx="186">
                  <c:v>43560</c:v>
                </c:pt>
                <c:pt idx="187">
                  <c:v>43561</c:v>
                </c:pt>
                <c:pt idx="188">
                  <c:v>43562</c:v>
                </c:pt>
                <c:pt idx="189">
                  <c:v>43563</c:v>
                </c:pt>
                <c:pt idx="190">
                  <c:v>43564</c:v>
                </c:pt>
                <c:pt idx="191">
                  <c:v>43565</c:v>
                </c:pt>
                <c:pt idx="192">
                  <c:v>43566</c:v>
                </c:pt>
                <c:pt idx="193">
                  <c:v>43567</c:v>
                </c:pt>
                <c:pt idx="194">
                  <c:v>43568</c:v>
                </c:pt>
                <c:pt idx="195">
                  <c:v>43569</c:v>
                </c:pt>
                <c:pt idx="196">
                  <c:v>43570</c:v>
                </c:pt>
                <c:pt idx="197">
                  <c:v>43571</c:v>
                </c:pt>
                <c:pt idx="198">
                  <c:v>43572</c:v>
                </c:pt>
                <c:pt idx="199">
                  <c:v>43573</c:v>
                </c:pt>
                <c:pt idx="200">
                  <c:v>43574</c:v>
                </c:pt>
                <c:pt idx="201">
                  <c:v>43575</c:v>
                </c:pt>
                <c:pt idx="202">
                  <c:v>43576</c:v>
                </c:pt>
                <c:pt idx="203">
                  <c:v>43577</c:v>
                </c:pt>
                <c:pt idx="204">
                  <c:v>43578</c:v>
                </c:pt>
                <c:pt idx="205">
                  <c:v>43579</c:v>
                </c:pt>
                <c:pt idx="206">
                  <c:v>43580</c:v>
                </c:pt>
                <c:pt idx="207">
                  <c:v>43581</c:v>
                </c:pt>
                <c:pt idx="208">
                  <c:v>43582</c:v>
                </c:pt>
                <c:pt idx="209">
                  <c:v>43583</c:v>
                </c:pt>
                <c:pt idx="210">
                  <c:v>43584</c:v>
                </c:pt>
                <c:pt idx="211">
                  <c:v>43585</c:v>
                </c:pt>
                <c:pt idx="212">
                  <c:v>43586</c:v>
                </c:pt>
                <c:pt idx="213">
                  <c:v>43587</c:v>
                </c:pt>
                <c:pt idx="214">
                  <c:v>43588</c:v>
                </c:pt>
                <c:pt idx="215">
                  <c:v>43589</c:v>
                </c:pt>
                <c:pt idx="216">
                  <c:v>43590</c:v>
                </c:pt>
                <c:pt idx="217">
                  <c:v>43591</c:v>
                </c:pt>
                <c:pt idx="218">
                  <c:v>43592</c:v>
                </c:pt>
                <c:pt idx="219">
                  <c:v>43593</c:v>
                </c:pt>
                <c:pt idx="220">
                  <c:v>43594</c:v>
                </c:pt>
                <c:pt idx="221">
                  <c:v>43595</c:v>
                </c:pt>
                <c:pt idx="222">
                  <c:v>43596</c:v>
                </c:pt>
                <c:pt idx="223">
                  <c:v>43597</c:v>
                </c:pt>
                <c:pt idx="224">
                  <c:v>43598</c:v>
                </c:pt>
                <c:pt idx="225">
                  <c:v>43599</c:v>
                </c:pt>
                <c:pt idx="226">
                  <c:v>43600</c:v>
                </c:pt>
                <c:pt idx="227">
                  <c:v>43601</c:v>
                </c:pt>
                <c:pt idx="228">
                  <c:v>43602</c:v>
                </c:pt>
                <c:pt idx="229">
                  <c:v>43603</c:v>
                </c:pt>
                <c:pt idx="230">
                  <c:v>43604</c:v>
                </c:pt>
                <c:pt idx="231">
                  <c:v>43605</c:v>
                </c:pt>
                <c:pt idx="232">
                  <c:v>43606</c:v>
                </c:pt>
                <c:pt idx="233">
                  <c:v>43607</c:v>
                </c:pt>
                <c:pt idx="234">
                  <c:v>43608</c:v>
                </c:pt>
                <c:pt idx="235">
                  <c:v>43609</c:v>
                </c:pt>
                <c:pt idx="236">
                  <c:v>43610</c:v>
                </c:pt>
                <c:pt idx="237">
                  <c:v>43611</c:v>
                </c:pt>
                <c:pt idx="238">
                  <c:v>43612</c:v>
                </c:pt>
                <c:pt idx="239">
                  <c:v>43613</c:v>
                </c:pt>
                <c:pt idx="240">
                  <c:v>43614</c:v>
                </c:pt>
                <c:pt idx="241">
                  <c:v>43615</c:v>
                </c:pt>
                <c:pt idx="242">
                  <c:v>43616</c:v>
                </c:pt>
                <c:pt idx="243">
                  <c:v>43617</c:v>
                </c:pt>
                <c:pt idx="244">
                  <c:v>43618</c:v>
                </c:pt>
                <c:pt idx="245">
                  <c:v>43619</c:v>
                </c:pt>
                <c:pt idx="246">
                  <c:v>43620</c:v>
                </c:pt>
                <c:pt idx="247">
                  <c:v>43621</c:v>
                </c:pt>
                <c:pt idx="248">
                  <c:v>43622</c:v>
                </c:pt>
                <c:pt idx="249">
                  <c:v>43623</c:v>
                </c:pt>
                <c:pt idx="250">
                  <c:v>43624</c:v>
                </c:pt>
                <c:pt idx="251">
                  <c:v>43625</c:v>
                </c:pt>
                <c:pt idx="252">
                  <c:v>43626</c:v>
                </c:pt>
                <c:pt idx="253">
                  <c:v>43627</c:v>
                </c:pt>
                <c:pt idx="254">
                  <c:v>43628</c:v>
                </c:pt>
                <c:pt idx="255">
                  <c:v>43629</c:v>
                </c:pt>
                <c:pt idx="256">
                  <c:v>43630</c:v>
                </c:pt>
                <c:pt idx="257">
                  <c:v>43631</c:v>
                </c:pt>
                <c:pt idx="258">
                  <c:v>43632</c:v>
                </c:pt>
                <c:pt idx="259">
                  <c:v>43633</c:v>
                </c:pt>
                <c:pt idx="260">
                  <c:v>43634</c:v>
                </c:pt>
                <c:pt idx="261">
                  <c:v>43635</c:v>
                </c:pt>
                <c:pt idx="262">
                  <c:v>43636</c:v>
                </c:pt>
                <c:pt idx="263">
                  <c:v>43637</c:v>
                </c:pt>
                <c:pt idx="264">
                  <c:v>43638</c:v>
                </c:pt>
                <c:pt idx="265">
                  <c:v>43639</c:v>
                </c:pt>
                <c:pt idx="266">
                  <c:v>43640</c:v>
                </c:pt>
                <c:pt idx="267">
                  <c:v>43641</c:v>
                </c:pt>
                <c:pt idx="268">
                  <c:v>43642</c:v>
                </c:pt>
                <c:pt idx="269">
                  <c:v>43643</c:v>
                </c:pt>
                <c:pt idx="270">
                  <c:v>43644</c:v>
                </c:pt>
                <c:pt idx="271">
                  <c:v>43645</c:v>
                </c:pt>
                <c:pt idx="272">
                  <c:v>43646</c:v>
                </c:pt>
                <c:pt idx="273">
                  <c:v>43647</c:v>
                </c:pt>
                <c:pt idx="274">
                  <c:v>43648</c:v>
                </c:pt>
                <c:pt idx="275">
                  <c:v>43649</c:v>
                </c:pt>
                <c:pt idx="276">
                  <c:v>43650</c:v>
                </c:pt>
                <c:pt idx="277">
                  <c:v>43651</c:v>
                </c:pt>
                <c:pt idx="278">
                  <c:v>43652</c:v>
                </c:pt>
                <c:pt idx="279">
                  <c:v>43653</c:v>
                </c:pt>
                <c:pt idx="280">
                  <c:v>43654</c:v>
                </c:pt>
                <c:pt idx="281">
                  <c:v>43655</c:v>
                </c:pt>
                <c:pt idx="282">
                  <c:v>43656</c:v>
                </c:pt>
                <c:pt idx="283">
                  <c:v>43657</c:v>
                </c:pt>
                <c:pt idx="284">
                  <c:v>43658</c:v>
                </c:pt>
                <c:pt idx="285">
                  <c:v>43659</c:v>
                </c:pt>
                <c:pt idx="286">
                  <c:v>43660</c:v>
                </c:pt>
                <c:pt idx="287">
                  <c:v>43661</c:v>
                </c:pt>
                <c:pt idx="288">
                  <c:v>43662</c:v>
                </c:pt>
                <c:pt idx="289">
                  <c:v>43663</c:v>
                </c:pt>
                <c:pt idx="290">
                  <c:v>43664</c:v>
                </c:pt>
                <c:pt idx="291">
                  <c:v>43665</c:v>
                </c:pt>
                <c:pt idx="292">
                  <c:v>43666</c:v>
                </c:pt>
                <c:pt idx="293">
                  <c:v>43667</c:v>
                </c:pt>
                <c:pt idx="294">
                  <c:v>43668</c:v>
                </c:pt>
                <c:pt idx="295">
                  <c:v>43669</c:v>
                </c:pt>
                <c:pt idx="296">
                  <c:v>43670</c:v>
                </c:pt>
                <c:pt idx="297">
                  <c:v>43671</c:v>
                </c:pt>
                <c:pt idx="298">
                  <c:v>43672</c:v>
                </c:pt>
                <c:pt idx="299">
                  <c:v>43673</c:v>
                </c:pt>
                <c:pt idx="300">
                  <c:v>43674</c:v>
                </c:pt>
                <c:pt idx="301">
                  <c:v>43675</c:v>
                </c:pt>
                <c:pt idx="302">
                  <c:v>43676</c:v>
                </c:pt>
                <c:pt idx="303">
                  <c:v>43677</c:v>
                </c:pt>
                <c:pt idx="304">
                  <c:v>43678</c:v>
                </c:pt>
                <c:pt idx="305">
                  <c:v>43679</c:v>
                </c:pt>
                <c:pt idx="306">
                  <c:v>43680</c:v>
                </c:pt>
                <c:pt idx="307">
                  <c:v>43681</c:v>
                </c:pt>
                <c:pt idx="308">
                  <c:v>43682</c:v>
                </c:pt>
                <c:pt idx="309">
                  <c:v>43683</c:v>
                </c:pt>
                <c:pt idx="310">
                  <c:v>43684</c:v>
                </c:pt>
                <c:pt idx="311">
                  <c:v>43685</c:v>
                </c:pt>
                <c:pt idx="312">
                  <c:v>43686</c:v>
                </c:pt>
                <c:pt idx="313">
                  <c:v>43687</c:v>
                </c:pt>
                <c:pt idx="314">
                  <c:v>43688</c:v>
                </c:pt>
                <c:pt idx="315">
                  <c:v>43689</c:v>
                </c:pt>
                <c:pt idx="316">
                  <c:v>43690</c:v>
                </c:pt>
                <c:pt idx="317">
                  <c:v>43691</c:v>
                </c:pt>
                <c:pt idx="318">
                  <c:v>43692</c:v>
                </c:pt>
                <c:pt idx="319">
                  <c:v>43693</c:v>
                </c:pt>
                <c:pt idx="320">
                  <c:v>43694</c:v>
                </c:pt>
                <c:pt idx="321">
                  <c:v>43695</c:v>
                </c:pt>
                <c:pt idx="322">
                  <c:v>43696</c:v>
                </c:pt>
                <c:pt idx="323">
                  <c:v>43697</c:v>
                </c:pt>
                <c:pt idx="324">
                  <c:v>43698</c:v>
                </c:pt>
                <c:pt idx="325">
                  <c:v>43699</c:v>
                </c:pt>
                <c:pt idx="326">
                  <c:v>43700</c:v>
                </c:pt>
                <c:pt idx="327">
                  <c:v>43701</c:v>
                </c:pt>
                <c:pt idx="328">
                  <c:v>43702</c:v>
                </c:pt>
                <c:pt idx="329">
                  <c:v>43703</c:v>
                </c:pt>
                <c:pt idx="330">
                  <c:v>43704</c:v>
                </c:pt>
                <c:pt idx="331">
                  <c:v>43705</c:v>
                </c:pt>
                <c:pt idx="332">
                  <c:v>43706</c:v>
                </c:pt>
                <c:pt idx="333">
                  <c:v>43707</c:v>
                </c:pt>
                <c:pt idx="334">
                  <c:v>43708</c:v>
                </c:pt>
                <c:pt idx="335">
                  <c:v>43709</c:v>
                </c:pt>
                <c:pt idx="336">
                  <c:v>43710</c:v>
                </c:pt>
                <c:pt idx="337">
                  <c:v>43711</c:v>
                </c:pt>
                <c:pt idx="338">
                  <c:v>43712</c:v>
                </c:pt>
                <c:pt idx="339">
                  <c:v>43713</c:v>
                </c:pt>
                <c:pt idx="340">
                  <c:v>43714</c:v>
                </c:pt>
                <c:pt idx="341">
                  <c:v>43715</c:v>
                </c:pt>
                <c:pt idx="342">
                  <c:v>43716</c:v>
                </c:pt>
                <c:pt idx="343">
                  <c:v>43717</c:v>
                </c:pt>
                <c:pt idx="344">
                  <c:v>43718</c:v>
                </c:pt>
                <c:pt idx="345">
                  <c:v>43719</c:v>
                </c:pt>
                <c:pt idx="346">
                  <c:v>43720</c:v>
                </c:pt>
                <c:pt idx="347">
                  <c:v>43721</c:v>
                </c:pt>
                <c:pt idx="348">
                  <c:v>43722</c:v>
                </c:pt>
                <c:pt idx="349">
                  <c:v>43723</c:v>
                </c:pt>
                <c:pt idx="350">
                  <c:v>43724</c:v>
                </c:pt>
                <c:pt idx="351">
                  <c:v>43725</c:v>
                </c:pt>
                <c:pt idx="352">
                  <c:v>43726</c:v>
                </c:pt>
                <c:pt idx="353">
                  <c:v>43727</c:v>
                </c:pt>
                <c:pt idx="354">
                  <c:v>43728</c:v>
                </c:pt>
                <c:pt idx="355">
                  <c:v>43729</c:v>
                </c:pt>
                <c:pt idx="356">
                  <c:v>43730</c:v>
                </c:pt>
                <c:pt idx="357">
                  <c:v>43731</c:v>
                </c:pt>
                <c:pt idx="358">
                  <c:v>43732</c:v>
                </c:pt>
                <c:pt idx="359">
                  <c:v>43733</c:v>
                </c:pt>
                <c:pt idx="360">
                  <c:v>43734</c:v>
                </c:pt>
                <c:pt idx="361">
                  <c:v>43735</c:v>
                </c:pt>
                <c:pt idx="362">
                  <c:v>43736</c:v>
                </c:pt>
                <c:pt idx="363">
                  <c:v>43737</c:v>
                </c:pt>
                <c:pt idx="364">
                  <c:v>43738</c:v>
                </c:pt>
              </c:numCache>
            </c:numRef>
          </c:cat>
          <c:val>
            <c:numRef>
              <c:f>KNMI!$Q$4:$Q$368</c:f>
              <c:numCache>
                <c:formatCode>General</c:formatCode>
                <c:ptCount val="365"/>
                <c:pt idx="0">
                  <c:v>-100</c:v>
                </c:pt>
                <c:pt idx="1">
                  <c:v>-100</c:v>
                </c:pt>
                <c:pt idx="2">
                  <c:v>-100</c:v>
                </c:pt>
                <c:pt idx="3">
                  <c:v>-100</c:v>
                </c:pt>
                <c:pt idx="4">
                  <c:v>-100</c:v>
                </c:pt>
                <c:pt idx="5">
                  <c:v>-100</c:v>
                </c:pt>
                <c:pt idx="6">
                  <c:v>-100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-100</c:v>
                </c:pt>
                <c:pt idx="17">
                  <c:v>-100</c:v>
                </c:pt>
                <c:pt idx="18">
                  <c:v>-100</c:v>
                </c:pt>
                <c:pt idx="19">
                  <c:v>-100</c:v>
                </c:pt>
                <c:pt idx="20">
                  <c:v>-100</c:v>
                </c:pt>
                <c:pt idx="21">
                  <c:v>-100</c:v>
                </c:pt>
                <c:pt idx="22">
                  <c:v>-100</c:v>
                </c:pt>
                <c:pt idx="23">
                  <c:v>-100</c:v>
                </c:pt>
                <c:pt idx="24">
                  <c:v>-100</c:v>
                </c:pt>
                <c:pt idx="25">
                  <c:v>-100</c:v>
                </c:pt>
                <c:pt idx="26">
                  <c:v>-100</c:v>
                </c:pt>
                <c:pt idx="27">
                  <c:v>-100</c:v>
                </c:pt>
                <c:pt idx="28">
                  <c:v>-100</c:v>
                </c:pt>
                <c:pt idx="29">
                  <c:v>-100</c:v>
                </c:pt>
                <c:pt idx="30">
                  <c:v>-100</c:v>
                </c:pt>
                <c:pt idx="31">
                  <c:v>-100</c:v>
                </c:pt>
                <c:pt idx="32">
                  <c:v>-100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-100</c:v>
                </c:pt>
                <c:pt idx="40">
                  <c:v>-100</c:v>
                </c:pt>
                <c:pt idx="41">
                  <c:v>-100</c:v>
                </c:pt>
                <c:pt idx="42">
                  <c:v>-100</c:v>
                </c:pt>
                <c:pt idx="43">
                  <c:v>-100</c:v>
                </c:pt>
                <c:pt idx="44">
                  <c:v>-100</c:v>
                </c:pt>
                <c:pt idx="45">
                  <c:v>-100</c:v>
                </c:pt>
                <c:pt idx="46">
                  <c:v>-100</c:v>
                </c:pt>
                <c:pt idx="47">
                  <c:v>-100</c:v>
                </c:pt>
                <c:pt idx="48">
                  <c:v>-100</c:v>
                </c:pt>
                <c:pt idx="49">
                  <c:v>-100</c:v>
                </c:pt>
                <c:pt idx="50">
                  <c:v>-100</c:v>
                </c:pt>
                <c:pt idx="51">
                  <c:v>-100</c:v>
                </c:pt>
                <c:pt idx="52">
                  <c:v>-100</c:v>
                </c:pt>
                <c:pt idx="53">
                  <c:v>-100</c:v>
                </c:pt>
                <c:pt idx="54">
                  <c:v>-100</c:v>
                </c:pt>
                <c:pt idx="55">
                  <c:v>-100</c:v>
                </c:pt>
                <c:pt idx="56">
                  <c:v>-100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-100</c:v>
                </c:pt>
                <c:pt idx="61">
                  <c:v>-100</c:v>
                </c:pt>
                <c:pt idx="62">
                  <c:v>-100</c:v>
                </c:pt>
                <c:pt idx="63">
                  <c:v>-100</c:v>
                </c:pt>
                <c:pt idx="64">
                  <c:v>-100</c:v>
                </c:pt>
                <c:pt idx="65">
                  <c:v>-100</c:v>
                </c:pt>
                <c:pt idx="66">
                  <c:v>-100</c:v>
                </c:pt>
                <c:pt idx="67">
                  <c:v>-100</c:v>
                </c:pt>
                <c:pt idx="68">
                  <c:v>-100</c:v>
                </c:pt>
                <c:pt idx="69">
                  <c:v>-100</c:v>
                </c:pt>
                <c:pt idx="70">
                  <c:v>-100</c:v>
                </c:pt>
                <c:pt idx="71">
                  <c:v>-100</c:v>
                </c:pt>
                <c:pt idx="72">
                  <c:v>-100</c:v>
                </c:pt>
                <c:pt idx="73">
                  <c:v>-100</c:v>
                </c:pt>
                <c:pt idx="74">
                  <c:v>-100</c:v>
                </c:pt>
                <c:pt idx="75">
                  <c:v>-100</c:v>
                </c:pt>
                <c:pt idx="76">
                  <c:v>-100</c:v>
                </c:pt>
                <c:pt idx="77">
                  <c:v>-100</c:v>
                </c:pt>
                <c:pt idx="78">
                  <c:v>-100</c:v>
                </c:pt>
                <c:pt idx="79">
                  <c:v>-100</c:v>
                </c:pt>
                <c:pt idx="80">
                  <c:v>-100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-100</c:v>
                </c:pt>
                <c:pt idx="88">
                  <c:v>-100</c:v>
                </c:pt>
                <c:pt idx="89">
                  <c:v>-100</c:v>
                </c:pt>
                <c:pt idx="90">
                  <c:v>-100</c:v>
                </c:pt>
                <c:pt idx="91">
                  <c:v>-100</c:v>
                </c:pt>
                <c:pt idx="92">
                  <c:v>-100</c:v>
                </c:pt>
                <c:pt idx="93">
                  <c:v>-100</c:v>
                </c:pt>
                <c:pt idx="94">
                  <c:v>-100</c:v>
                </c:pt>
                <c:pt idx="95">
                  <c:v>-100</c:v>
                </c:pt>
                <c:pt idx="96">
                  <c:v>-100</c:v>
                </c:pt>
                <c:pt idx="97">
                  <c:v>-100</c:v>
                </c:pt>
                <c:pt idx="98">
                  <c:v>-100</c:v>
                </c:pt>
                <c:pt idx="99">
                  <c:v>-100</c:v>
                </c:pt>
                <c:pt idx="100">
                  <c:v>-100</c:v>
                </c:pt>
                <c:pt idx="101">
                  <c:v>-100</c:v>
                </c:pt>
                <c:pt idx="102">
                  <c:v>-100</c:v>
                </c:pt>
                <c:pt idx="103">
                  <c:v>-100</c:v>
                </c:pt>
                <c:pt idx="104">
                  <c:v>-100</c:v>
                </c:pt>
                <c:pt idx="105">
                  <c:v>-100</c:v>
                </c:pt>
                <c:pt idx="106">
                  <c:v>-100</c:v>
                </c:pt>
                <c:pt idx="107">
                  <c:v>-100</c:v>
                </c:pt>
                <c:pt idx="108">
                  <c:v>-100</c:v>
                </c:pt>
                <c:pt idx="109">
                  <c:v>-100</c:v>
                </c:pt>
                <c:pt idx="110">
                  <c:v>-100</c:v>
                </c:pt>
                <c:pt idx="111">
                  <c:v>-100</c:v>
                </c:pt>
                <c:pt idx="112">
                  <c:v>-100</c:v>
                </c:pt>
                <c:pt idx="113">
                  <c:v>-100</c:v>
                </c:pt>
                <c:pt idx="114">
                  <c:v>-100</c:v>
                </c:pt>
                <c:pt idx="115">
                  <c:v>-100</c:v>
                </c:pt>
                <c:pt idx="116">
                  <c:v>-100</c:v>
                </c:pt>
                <c:pt idx="117">
                  <c:v>-100</c:v>
                </c:pt>
                <c:pt idx="118">
                  <c:v>-100</c:v>
                </c:pt>
                <c:pt idx="119">
                  <c:v>-100</c:v>
                </c:pt>
                <c:pt idx="120">
                  <c:v>-100</c:v>
                </c:pt>
                <c:pt idx="121">
                  <c:v>-100</c:v>
                </c:pt>
                <c:pt idx="122">
                  <c:v>-100</c:v>
                </c:pt>
                <c:pt idx="123">
                  <c:v>-100</c:v>
                </c:pt>
                <c:pt idx="124">
                  <c:v>-100</c:v>
                </c:pt>
                <c:pt idx="125">
                  <c:v>-100</c:v>
                </c:pt>
                <c:pt idx="126">
                  <c:v>-100</c:v>
                </c:pt>
                <c:pt idx="127">
                  <c:v>-100</c:v>
                </c:pt>
                <c:pt idx="128">
                  <c:v>-100</c:v>
                </c:pt>
                <c:pt idx="129">
                  <c:v>-100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-100</c:v>
                </c:pt>
                <c:pt idx="136">
                  <c:v>-100</c:v>
                </c:pt>
                <c:pt idx="137">
                  <c:v>-100</c:v>
                </c:pt>
                <c:pt idx="138">
                  <c:v>-100</c:v>
                </c:pt>
                <c:pt idx="139">
                  <c:v>-100</c:v>
                </c:pt>
                <c:pt idx="140">
                  <c:v>-100</c:v>
                </c:pt>
                <c:pt idx="141">
                  <c:v>-100</c:v>
                </c:pt>
                <c:pt idx="142">
                  <c:v>-100</c:v>
                </c:pt>
                <c:pt idx="143">
                  <c:v>-100</c:v>
                </c:pt>
                <c:pt idx="144">
                  <c:v>-100</c:v>
                </c:pt>
                <c:pt idx="145">
                  <c:v>-100</c:v>
                </c:pt>
                <c:pt idx="146">
                  <c:v>-100</c:v>
                </c:pt>
                <c:pt idx="147">
                  <c:v>-100</c:v>
                </c:pt>
                <c:pt idx="148">
                  <c:v>-100</c:v>
                </c:pt>
                <c:pt idx="149">
                  <c:v>-100</c:v>
                </c:pt>
                <c:pt idx="150">
                  <c:v>-100</c:v>
                </c:pt>
                <c:pt idx="151">
                  <c:v>-100</c:v>
                </c:pt>
                <c:pt idx="152">
                  <c:v>-100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-100</c:v>
                </c:pt>
                <c:pt idx="160">
                  <c:v>-100</c:v>
                </c:pt>
                <c:pt idx="161">
                  <c:v>-100</c:v>
                </c:pt>
                <c:pt idx="162">
                  <c:v>-100</c:v>
                </c:pt>
                <c:pt idx="163">
                  <c:v>-100</c:v>
                </c:pt>
                <c:pt idx="164">
                  <c:v>-100</c:v>
                </c:pt>
                <c:pt idx="165">
                  <c:v>-100</c:v>
                </c:pt>
                <c:pt idx="166">
                  <c:v>-100</c:v>
                </c:pt>
                <c:pt idx="167">
                  <c:v>-100</c:v>
                </c:pt>
                <c:pt idx="168">
                  <c:v>-100</c:v>
                </c:pt>
                <c:pt idx="169">
                  <c:v>-100</c:v>
                </c:pt>
                <c:pt idx="170">
                  <c:v>-100</c:v>
                </c:pt>
                <c:pt idx="171">
                  <c:v>-100</c:v>
                </c:pt>
                <c:pt idx="172">
                  <c:v>-100</c:v>
                </c:pt>
                <c:pt idx="173">
                  <c:v>-100</c:v>
                </c:pt>
                <c:pt idx="174">
                  <c:v>-100</c:v>
                </c:pt>
                <c:pt idx="175">
                  <c:v>-100</c:v>
                </c:pt>
                <c:pt idx="176">
                  <c:v>-100</c:v>
                </c:pt>
                <c:pt idx="177">
                  <c:v>-100</c:v>
                </c:pt>
                <c:pt idx="178">
                  <c:v>-100</c:v>
                </c:pt>
                <c:pt idx="179">
                  <c:v>-100</c:v>
                </c:pt>
                <c:pt idx="180">
                  <c:v>-100</c:v>
                </c:pt>
                <c:pt idx="181">
                  <c:v>-100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1480"/>
        <c:axId val="438704224"/>
      </c:lineChart>
      <c:catAx>
        <c:axId val="438704616"/>
        <c:scaling>
          <c:orientation val="minMax"/>
        </c:scaling>
        <c:delete val="0"/>
        <c:axPos val="b"/>
        <c:numFmt formatCode="d\-mmm\-yy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8703832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438703832"/>
        <c:scaling>
          <c:orientation val="minMax"/>
          <c:max val="3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>
                    <a:solidFill>
                      <a:srgbClr val="FFFF00"/>
                    </a:solidFill>
                  </a:rPr>
                  <a:t>Zonuren</a:t>
                </a:r>
              </a:p>
            </c:rich>
          </c:tx>
          <c:layout>
            <c:manualLayout>
              <c:xMode val="edge"/>
              <c:yMode val="edge"/>
              <c:x val="1.1030679076180628E-2"/>
              <c:y val="0.75887005649717509"/>
            </c:manualLayout>
          </c:layout>
          <c:overlay val="0"/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8704616"/>
        <c:crosses val="autoZero"/>
        <c:crossBetween val="between"/>
        <c:majorUnit val="5"/>
        <c:minorUnit val="1"/>
      </c:valAx>
      <c:catAx>
        <c:axId val="438701480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438704224"/>
        <c:crosses val="autoZero"/>
        <c:auto val="0"/>
        <c:lblAlgn val="ctr"/>
        <c:lblOffset val="100"/>
        <c:noMultiLvlLbl val="0"/>
      </c:catAx>
      <c:valAx>
        <c:axId val="43870422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5400000" vert="horz"/>
              <a:lstStyle/>
              <a:p>
                <a:pPr algn="ctr">
                  <a:defRPr sz="12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 sz="1200"/>
                  <a:t>temperatuur (C)</a:t>
                </a:r>
              </a:p>
            </c:rich>
          </c:tx>
          <c:layout>
            <c:manualLayout>
              <c:xMode val="edge"/>
              <c:yMode val="edge"/>
              <c:x val="0.96932092381937263"/>
              <c:y val="0.350847457627118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38701480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800" b="1" i="0" baseline="0">
                <a:effectLst/>
              </a:rPr>
              <a:t>Vlindertellingen 2019</a:t>
            </a: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bij goed weer tussen 1 apr en 1 okt </a:t>
            </a:r>
            <a:endParaRPr lang="nl-NL" sz="1200">
              <a:effectLst/>
            </a:endParaRPr>
          </a:p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 sz="1200" b="1" i="0" baseline="0">
                <a:effectLst/>
              </a:rPr>
              <a:t>twee keer per week gedurende een half uur</a:t>
            </a:r>
            <a:endParaRPr lang="nl-NL" sz="1200">
              <a:effectLst/>
            </a:endParaRPr>
          </a:p>
        </c:rich>
      </c:tx>
      <c:layout>
        <c:manualLayout>
          <c:xMode val="edge"/>
          <c:yMode val="edge"/>
          <c:x val="5.2409835669210744E-2"/>
          <c:y val="6.1181678309020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data!$A$10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data!$C$10:$BB$10</c:f>
              <c:numCache>
                <c:formatCode>General</c:formatCode>
                <c:ptCount val="52"/>
                <c:pt idx="0">
                  <c:v>7</c:v>
                </c:pt>
                <c:pt idx="2">
                  <c:v>6</c:v>
                </c:pt>
                <c:pt idx="4">
                  <c:v>3</c:v>
                </c:pt>
                <c:pt idx="5">
                  <c:v>9</c:v>
                </c:pt>
                <c:pt idx="6">
                  <c:v>9</c:v>
                </c:pt>
                <c:pt idx="7">
                  <c:v>5</c:v>
                </c:pt>
                <c:pt idx="8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4">
                  <c:v>5</c:v>
                </c:pt>
                <c:pt idx="15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4">
                  <c:v>7</c:v>
                </c:pt>
                <c:pt idx="27">
                  <c:v>18</c:v>
                </c:pt>
                <c:pt idx="28">
                  <c:v>1</c:v>
                </c:pt>
                <c:pt idx="30">
                  <c:v>14</c:v>
                </c:pt>
                <c:pt idx="31">
                  <c:v>5</c:v>
                </c:pt>
                <c:pt idx="32">
                  <c:v>8</c:v>
                </c:pt>
                <c:pt idx="34">
                  <c:v>3</c:v>
                </c:pt>
                <c:pt idx="36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5"/>
          <c:order val="1"/>
          <c:tx>
            <c:strRef>
              <c:f>data!$A$11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data!$C$11:$BB$11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6"/>
          <c:order val="2"/>
          <c:tx>
            <c:strRef>
              <c:f>data!$A$12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data!$C$12:$BB$12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1</c:v>
                </c:pt>
                <c:pt idx="15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</c:ser>
        <c:ser>
          <c:idx val="7"/>
          <c:order val="3"/>
          <c:tx>
            <c:strRef>
              <c:f>data!$A$13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data!$C$13:$BB$13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2</c:v>
                </c:pt>
                <c:pt idx="36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8"/>
          <c:order val="4"/>
          <c:tx>
            <c:strRef>
              <c:f>data!$A$14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data!$C$14:$BB$14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3</c:v>
                </c:pt>
                <c:pt idx="27">
                  <c:v>3</c:v>
                </c:pt>
                <c:pt idx="28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2</c:v>
                </c:pt>
                <c:pt idx="34">
                  <c:v>6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9"/>
          <c:order val="5"/>
          <c:tx>
            <c:strRef>
              <c:f>data!$A$15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data!$C$15:$BB$15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5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</c:ser>
        <c:ser>
          <c:idx val="10"/>
          <c:order val="6"/>
          <c:tx>
            <c:strRef>
              <c:f>data!$A$16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data!$C$16:$BB$16</c:f>
              <c:numCache>
                <c:formatCode>General</c:formatCode>
                <c:ptCount val="52"/>
                <c:pt idx="0">
                  <c:v>6</c:v>
                </c:pt>
                <c:pt idx="2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1</c:v>
                </c:pt>
                <c:pt idx="28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3</c:v>
                </c:pt>
                <c:pt idx="47">
                  <c:v>2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</c:numCache>
            </c:numRef>
          </c:val>
        </c:ser>
        <c:ser>
          <c:idx val="11"/>
          <c:order val="7"/>
          <c:tx>
            <c:strRef>
              <c:f>data!$A$17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data!$C$17:$BB$17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7">
                  <c:v>0</c:v>
                </c:pt>
                <c:pt idx="28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2</c:v>
                </c:pt>
                <c:pt idx="36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2"/>
          <c:order val="8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data!$C$18:$BB$18</c:f>
              <c:numCache>
                <c:formatCode>General</c:formatCode>
                <c:ptCount val="52"/>
                <c:pt idx="0">
                  <c:v>2</c:v>
                </c:pt>
                <c:pt idx="2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7">
                  <c:v>1</c:v>
                </c:pt>
                <c:pt idx="28">
                  <c:v>1</c:v>
                </c:pt>
                <c:pt idx="30">
                  <c:v>5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5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</c:ser>
        <c:ser>
          <c:idx val="13"/>
          <c:order val="9"/>
          <c:tx>
            <c:strRef>
              <c:f>data!$A$19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data!$C$19:$BB$19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1</c:v>
                </c:pt>
                <c:pt idx="28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4"/>
          <c:order val="10"/>
          <c:tx>
            <c:strRef>
              <c:f>data!$A$20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data!$C$20:$BB$20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6</c:v>
                </c:pt>
                <c:pt idx="14">
                  <c:v>1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3</c:v>
                </c:pt>
                <c:pt idx="27">
                  <c:v>5</c:v>
                </c:pt>
                <c:pt idx="28">
                  <c:v>8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4">
                  <c:v>6</c:v>
                </c:pt>
                <c:pt idx="36">
                  <c:v>7</c:v>
                </c:pt>
                <c:pt idx="40">
                  <c:v>4</c:v>
                </c:pt>
                <c:pt idx="41">
                  <c:v>12</c:v>
                </c:pt>
                <c:pt idx="42">
                  <c:v>6</c:v>
                </c:pt>
                <c:pt idx="45">
                  <c:v>4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</c:ser>
        <c:ser>
          <c:idx val="15"/>
          <c:order val="11"/>
          <c:tx>
            <c:strRef>
              <c:f>data!$A$21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data!$C$21:$BB$21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4</c:v>
                </c:pt>
                <c:pt idx="28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4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6"/>
          <c:order val="12"/>
          <c:tx>
            <c:strRef>
              <c:f>data!$A$22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data!$C$22:$BB$22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4">
                  <c:v>0</c:v>
                </c:pt>
                <c:pt idx="36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5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7"/>
          <c:order val="13"/>
          <c:tx>
            <c:strRef>
              <c:f>data!$A$23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data!$C$23:$BB$23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8"/>
          <c:order val="14"/>
          <c:tx>
            <c:strRef>
              <c:f>data!$A$24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data!$C$24:$BB$24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9"/>
          <c:order val="15"/>
          <c:tx>
            <c:strRef>
              <c:f>data!$A$25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data!$C$25:$BB$25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0"/>
          <c:order val="16"/>
          <c:tx>
            <c:strRef>
              <c:f>data!$A$26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data!$C$26:$BB$26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1"/>
          <c:order val="17"/>
          <c:tx>
            <c:strRef>
              <c:f>data!$A$27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data!$C$27:$BB$27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2"/>
          <c:order val="18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data!$C$28:$BB$28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3"/>
          <c:order val="19"/>
          <c:tx>
            <c:strRef>
              <c:f>data!$A$29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data!$C$29:$BB$29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4"/>
          <c:order val="20"/>
          <c:tx>
            <c:strRef>
              <c:f>data!$A$30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data!$C$30:$BB$30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5"/>
          <c:order val="21"/>
          <c:tx>
            <c:strRef>
              <c:f>data!$A$31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data!$C$31:$BB$31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4">
                  <c:v>3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6"/>
          <c:order val="22"/>
          <c:tx>
            <c:strRef>
              <c:f>data!$A$32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data!$C$32:$BB$32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7"/>
          <c:order val="23"/>
          <c:tx>
            <c:strRef>
              <c:f>data!$A$33</c:f>
              <c:strCache>
                <c:ptCount val="1"/>
                <c:pt idx="0">
                  <c:v>hooibeestje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data!$C$33:$BB$33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8"/>
          <c:order val="24"/>
          <c:tx>
            <c:strRef>
              <c:f>data!$A$34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data!$C$34:$BB$34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1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9"/>
          <c:order val="25"/>
          <c:tx>
            <c:strRef>
              <c:f>data!$A$35</c:f>
              <c:strCache>
                <c:ptCount val="1"/>
                <c:pt idx="0">
                  <c:v>sint-jacobsvlinder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data!$C$35:$BB$35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30"/>
          <c:order val="26"/>
          <c:tx>
            <c:strRef>
              <c:f>data!$A$36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data!$C$36:$BB$36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0"/>
          <c:order val="27"/>
          <c:tx>
            <c:strRef>
              <c:f>data!$A$37</c:f>
              <c:strCache>
                <c:ptCount val="1"/>
                <c:pt idx="0">
                  <c:v>sint-jansvlinder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data!$C$37:$BB$37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28"/>
          <c:tx>
            <c:strRef>
              <c:f>data!$A$39</c:f>
              <c:strCache>
                <c:ptCount val="1"/>
                <c:pt idx="0">
                  <c:v>phegeavlinder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data!$C$39:$BB$39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1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9"/>
          <c:tx>
            <c:strRef>
              <c:f>data!$A$40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val>
            <c:numRef>
              <c:f>data!$C$40:$BB$40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3"/>
          <c:order val="30"/>
          <c:tx>
            <c:strRef>
              <c:f>data!$A$41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val>
            <c:numRef>
              <c:f>data!$C$41:$BB$41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31"/>
          <c:order val="31"/>
          <c:tx>
            <c:strRef>
              <c:f>data!$A$42</c:f>
              <c:strCache>
                <c:ptCount val="1"/>
                <c:pt idx="0">
                  <c:v>grote weerschijnvlinder</c:v>
                </c:pt>
              </c:strCache>
            </c:strRef>
          </c:tx>
          <c:invertIfNegative val="0"/>
          <c:val>
            <c:numRef>
              <c:f>data!$C$42:$BB$42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31624"/>
        <c:axId val="440636328"/>
      </c:barChart>
      <c:catAx>
        <c:axId val="440631624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6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0636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162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6132367282134769"/>
          <c:h val="0.87424826598869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Aantal soorten</a:t>
            </a:r>
          </a:p>
        </c:rich>
      </c:tx>
      <c:layout>
        <c:manualLayout>
          <c:xMode val="edge"/>
          <c:yMode val="edge"/>
          <c:x val="5.5842812823164424E-2"/>
          <c:y val="4.2372881355932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93919341011415636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data!$A$10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data!$C$46:$BB$46</c:f>
              <c:numCache>
                <c:formatCode>General</c:formatCode>
                <c:ptCount val="52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8</c:v>
                </c:pt>
                <c:pt idx="29">
                  <c:v>0</c:v>
                </c:pt>
                <c:pt idx="30">
                  <c:v>10</c:v>
                </c:pt>
                <c:pt idx="31">
                  <c:v>9</c:v>
                </c:pt>
                <c:pt idx="32">
                  <c:v>8</c:v>
                </c:pt>
                <c:pt idx="33">
                  <c:v>0</c:v>
                </c:pt>
                <c:pt idx="34">
                  <c:v>8</c:v>
                </c:pt>
                <c:pt idx="35">
                  <c:v>0</c:v>
                </c:pt>
                <c:pt idx="36">
                  <c:v>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4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0</c:v>
                </c:pt>
                <c:pt idx="47">
                  <c:v>4</c:v>
                </c:pt>
                <c:pt idx="48">
                  <c:v>7</c:v>
                </c:pt>
                <c:pt idx="49">
                  <c:v>7</c:v>
                </c:pt>
                <c:pt idx="50">
                  <c:v>4</c:v>
                </c:pt>
                <c:pt idx="5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35544"/>
        <c:axId val="440642992"/>
      </c:barChart>
      <c:catAx>
        <c:axId val="440635544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2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064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554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vjtj!$H$90:$H$91</c:f>
              <c:numCache>
                <c:formatCode>0.000</c:formatCode>
                <c:ptCount val="2"/>
                <c:pt idx="0">
                  <c:v>-0.92701615007890814</c:v>
                </c:pt>
                <c:pt idx="1">
                  <c:v>0.92701615007890814</c:v>
                </c:pt>
              </c:numCache>
            </c:numRef>
          </c:xVal>
          <c:yVal>
            <c:numRef>
              <c:f>vjtj!$H$92:$H$93</c:f>
              <c:numCache>
                <c:formatCode>0.000</c:formatCode>
                <c:ptCount val="2"/>
                <c:pt idx="0">
                  <c:v>-0.16597160318474766</c:v>
                </c:pt>
                <c:pt idx="1">
                  <c:v>0.16597160318474766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10864"/>
        <c:axId val="394411648"/>
      </c:scatterChart>
      <c:valAx>
        <c:axId val="39441086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1648"/>
        <c:crosses val="autoZero"/>
        <c:crossBetween val="midCat"/>
        <c:majorUnit val="5"/>
        <c:minorUnit val="5"/>
      </c:valAx>
      <c:valAx>
        <c:axId val="39441164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086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2019 (totaal)</a:t>
            </a:r>
          </a:p>
        </c:rich>
      </c:tx>
      <c:layout>
        <c:manualLayout>
          <c:xMode val="edge"/>
          <c:yMode val="edge"/>
          <c:x val="0.36711478800413649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9036611323643"/>
          <c:y val="0.12033898305084746"/>
          <c:w val="0.80455882048201388"/>
          <c:h val="0.862711864406779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data!$A$10:$A$42</c:f>
              <c:strCache>
                <c:ptCount val="33"/>
                <c:pt idx="0">
                  <c:v>citroenvlinder</c:v>
                </c:pt>
                <c:pt idx="1">
                  <c:v>oranjetipje</c:v>
                </c:pt>
                <c:pt idx="2">
                  <c:v>bont zandoogje</c:v>
                </c:pt>
                <c:pt idx="3">
                  <c:v>oranje zandoogje</c:v>
                </c:pt>
                <c:pt idx="4">
                  <c:v>bruin zandoogje</c:v>
                </c:pt>
                <c:pt idx="5">
                  <c:v>atalanta</c:v>
                </c:pt>
                <c:pt idx="6">
                  <c:v>dagpauwoog</c:v>
                </c:pt>
                <c:pt idx="7">
                  <c:v>distelvlinder</c:v>
                </c:pt>
                <c:pt idx="8">
                  <c:v>gehakkelde aurelia</c:v>
                </c:pt>
                <c:pt idx="9">
                  <c:v>landkaartje</c:v>
                </c:pt>
                <c:pt idx="10">
                  <c:v>klein koolwitje</c:v>
                </c:pt>
                <c:pt idx="11">
                  <c:v>klein geaderd witje</c:v>
                </c:pt>
                <c:pt idx="12">
                  <c:v>groot koolwitje</c:v>
                </c:pt>
                <c:pt idx="13">
                  <c:v>witje onbekend</c:v>
                </c:pt>
                <c:pt idx="14">
                  <c:v>groot dikkopje</c:v>
                </c:pt>
                <c:pt idx="15">
                  <c:v>zwartsprietdikkopje</c:v>
                </c:pt>
                <c:pt idx="16">
                  <c:v>kleine vuurvlinder</c:v>
                </c:pt>
                <c:pt idx="17">
                  <c:v>kleine vos</c:v>
                </c:pt>
                <c:pt idx="18">
                  <c:v>koninginnenpage</c:v>
                </c:pt>
                <c:pt idx="19">
                  <c:v>icarusblauwtje</c:v>
                </c:pt>
                <c:pt idx="20">
                  <c:v>boomblauwtje</c:v>
                </c:pt>
                <c:pt idx="21">
                  <c:v>kleine parelmoervlinder</c:v>
                </c:pt>
                <c:pt idx="22">
                  <c:v>eikenpage</c:v>
                </c:pt>
                <c:pt idx="23">
                  <c:v>hooibeestje</c:v>
                </c:pt>
                <c:pt idx="24">
                  <c:v>gamma-uil</c:v>
                </c:pt>
                <c:pt idx="25">
                  <c:v>sint-jacobsvlinder</c:v>
                </c:pt>
                <c:pt idx="26">
                  <c:v>kolibrievlinder</c:v>
                </c:pt>
                <c:pt idx="27">
                  <c:v>sint-jansvlinder</c:v>
                </c:pt>
                <c:pt idx="28">
                  <c:v>bruine metaalvlinder</c:v>
                </c:pt>
                <c:pt idx="29">
                  <c:v>phegeavlinder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data!$B$10:$B$42</c:f>
              <c:numCache>
                <c:formatCode>General</c:formatCode>
                <c:ptCount val="33"/>
                <c:pt idx="0">
                  <c:v>134</c:v>
                </c:pt>
                <c:pt idx="1">
                  <c:v>27</c:v>
                </c:pt>
                <c:pt idx="2">
                  <c:v>13</c:v>
                </c:pt>
                <c:pt idx="3">
                  <c:v>5</c:v>
                </c:pt>
                <c:pt idx="4">
                  <c:v>27</c:v>
                </c:pt>
                <c:pt idx="5">
                  <c:v>13</c:v>
                </c:pt>
                <c:pt idx="6">
                  <c:v>23</c:v>
                </c:pt>
                <c:pt idx="7">
                  <c:v>11</c:v>
                </c:pt>
                <c:pt idx="8">
                  <c:v>26</c:v>
                </c:pt>
                <c:pt idx="9">
                  <c:v>2</c:v>
                </c:pt>
                <c:pt idx="10">
                  <c:v>86</c:v>
                </c:pt>
                <c:pt idx="11">
                  <c:v>25</c:v>
                </c:pt>
                <c:pt idx="12">
                  <c:v>9</c:v>
                </c:pt>
                <c:pt idx="13">
                  <c:v>0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4</c:v>
                </c:pt>
                <c:pt idx="21">
                  <c:v>16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39856"/>
        <c:axId val="440642600"/>
      </c:barChart>
      <c:catAx>
        <c:axId val="440639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642600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9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Tellingen vlindertuin Waalre 2019 (totaal)</a:t>
            </a:r>
          </a:p>
        </c:rich>
      </c:tx>
      <c:layout>
        <c:manualLayout>
          <c:xMode val="edge"/>
          <c:yMode val="edge"/>
          <c:x val="0.36711478800413649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31249551785205"/>
          <c:y val="0.12033898305084746"/>
          <c:w val="0.80593669107739818"/>
          <c:h val="0.862711864406779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data!$BQ$10:$BQ$42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oranjetipje</c:v>
                </c:pt>
                <c:pt idx="3">
                  <c:v>bruin zandoogje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dagpauwoog</c:v>
                </c:pt>
                <c:pt idx="7">
                  <c:v>kleine parelmoervlinder</c:v>
                </c:pt>
                <c:pt idx="8">
                  <c:v>bont zandoogje</c:v>
                </c:pt>
                <c:pt idx="9">
                  <c:v>atalanta</c:v>
                </c:pt>
                <c:pt idx="10">
                  <c:v>distelvlinder</c:v>
                </c:pt>
                <c:pt idx="11">
                  <c:v>groot koolwitje</c:v>
                </c:pt>
                <c:pt idx="12">
                  <c:v>oranje zandoogje</c:v>
                </c:pt>
                <c:pt idx="13">
                  <c:v>groot dikkopje</c:v>
                </c:pt>
                <c:pt idx="14">
                  <c:v>boomblauwtje</c:v>
                </c:pt>
                <c:pt idx="15">
                  <c:v>kolibrievlinder</c:v>
                </c:pt>
                <c:pt idx="16">
                  <c:v>landkaartje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eikenpage</c:v>
                </c:pt>
                <c:pt idx="20">
                  <c:v>gamma-uil</c:v>
                </c:pt>
                <c:pt idx="21">
                  <c:v>phegeavlinder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kleine vos</c:v>
                </c:pt>
                <c:pt idx="25">
                  <c:v>icarusblauwtje</c:v>
                </c:pt>
                <c:pt idx="26">
                  <c:v>hooibeestje</c:v>
                </c:pt>
                <c:pt idx="27">
                  <c:v>sint-jacobsvlinder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data!$BR$10:$BR$42</c:f>
              <c:numCache>
                <c:formatCode>General</c:formatCode>
                <c:ptCount val="33"/>
                <c:pt idx="0">
                  <c:v>134</c:v>
                </c:pt>
                <c:pt idx="1">
                  <c:v>86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9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40640"/>
        <c:axId val="440636720"/>
      </c:barChart>
      <c:catAx>
        <c:axId val="440640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636720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0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Totale aantal 2019 tov vorig jaar</a:t>
            </a:r>
          </a:p>
        </c:rich>
      </c:tx>
      <c:layout>
        <c:manualLayout>
          <c:xMode val="edge"/>
          <c:yMode val="edge"/>
          <c:x val="0.37228541882109617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0169150357692798"/>
          <c:w val="0.80145937109863274"/>
          <c:h val="0.881359467557772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data!$BN$1</c:f>
              <c:strCache>
                <c:ptCount val="1"/>
                <c:pt idx="0">
                  <c:v>2019 (34 - 434 - 22)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data!$BQ$10:$BQ$42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oranjetipje</c:v>
                </c:pt>
                <c:pt idx="3">
                  <c:v>bruin zandoogje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dagpauwoog</c:v>
                </c:pt>
                <c:pt idx="7">
                  <c:v>kleine parelmoervlinder</c:v>
                </c:pt>
                <c:pt idx="8">
                  <c:v>bont zandoogje</c:v>
                </c:pt>
                <c:pt idx="9">
                  <c:v>atalanta</c:v>
                </c:pt>
                <c:pt idx="10">
                  <c:v>distelvlinder</c:v>
                </c:pt>
                <c:pt idx="11">
                  <c:v>groot koolwitje</c:v>
                </c:pt>
                <c:pt idx="12">
                  <c:v>oranje zandoogje</c:v>
                </c:pt>
                <c:pt idx="13">
                  <c:v>groot dikkopje</c:v>
                </c:pt>
                <c:pt idx="14">
                  <c:v>boomblauwtje</c:v>
                </c:pt>
                <c:pt idx="15">
                  <c:v>kolibrievlinder</c:v>
                </c:pt>
                <c:pt idx="16">
                  <c:v>landkaartje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eikenpage</c:v>
                </c:pt>
                <c:pt idx="20">
                  <c:v>gamma-uil</c:v>
                </c:pt>
                <c:pt idx="21">
                  <c:v>phegeavlinder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kleine vos</c:v>
                </c:pt>
                <c:pt idx="25">
                  <c:v>icarusblauwtje</c:v>
                </c:pt>
                <c:pt idx="26">
                  <c:v>hooibeestje</c:v>
                </c:pt>
                <c:pt idx="27">
                  <c:v>sint-jacobsvlinder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data!$BR$10:$BR$42</c:f>
              <c:numCache>
                <c:formatCode>General</c:formatCode>
                <c:ptCount val="33"/>
                <c:pt idx="0">
                  <c:v>134</c:v>
                </c:pt>
                <c:pt idx="1">
                  <c:v>86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23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11</c:v>
                </c:pt>
                <c:pt idx="11">
                  <c:v>9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data!$BM$1</c:f>
              <c:strCache>
                <c:ptCount val="1"/>
                <c:pt idx="0">
                  <c:v>2018 (44 - 575 - 24)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data!$BQ$10:$BQ$42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oranjetipje</c:v>
                </c:pt>
                <c:pt idx="3">
                  <c:v>bruin zandoogje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dagpauwoog</c:v>
                </c:pt>
                <c:pt idx="7">
                  <c:v>kleine parelmoervlinder</c:v>
                </c:pt>
                <c:pt idx="8">
                  <c:v>bont zandoogje</c:v>
                </c:pt>
                <c:pt idx="9">
                  <c:v>atalanta</c:v>
                </c:pt>
                <c:pt idx="10">
                  <c:v>distelvlinder</c:v>
                </c:pt>
                <c:pt idx="11">
                  <c:v>groot koolwitje</c:v>
                </c:pt>
                <c:pt idx="12">
                  <c:v>oranje zandoogje</c:v>
                </c:pt>
                <c:pt idx="13">
                  <c:v>groot dikkopje</c:v>
                </c:pt>
                <c:pt idx="14">
                  <c:v>boomblauwtje</c:v>
                </c:pt>
                <c:pt idx="15">
                  <c:v>kolibrievlinder</c:v>
                </c:pt>
                <c:pt idx="16">
                  <c:v>landkaartje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eikenpage</c:v>
                </c:pt>
                <c:pt idx="20">
                  <c:v>gamma-uil</c:v>
                </c:pt>
                <c:pt idx="21">
                  <c:v>phegeavlinder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kleine vos</c:v>
                </c:pt>
                <c:pt idx="25">
                  <c:v>icarusblauwtje</c:v>
                </c:pt>
                <c:pt idx="26">
                  <c:v>hooibeestje</c:v>
                </c:pt>
                <c:pt idx="27">
                  <c:v>sint-jacobsvlinder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data!$BS$10:$BS$42</c:f>
              <c:numCache>
                <c:formatCode>0</c:formatCode>
                <c:ptCount val="33"/>
                <c:pt idx="0">
                  <c:v>177</c:v>
                </c:pt>
                <c:pt idx="1">
                  <c:v>124</c:v>
                </c:pt>
                <c:pt idx="2">
                  <c:v>12</c:v>
                </c:pt>
                <c:pt idx="3">
                  <c:v>32</c:v>
                </c:pt>
                <c:pt idx="4">
                  <c:v>17</c:v>
                </c:pt>
                <c:pt idx="5">
                  <c:v>55</c:v>
                </c:pt>
                <c:pt idx="6">
                  <c:v>13</c:v>
                </c:pt>
                <c:pt idx="7">
                  <c:v>2</c:v>
                </c:pt>
                <c:pt idx="8">
                  <c:v>12</c:v>
                </c:pt>
                <c:pt idx="9">
                  <c:v>11</c:v>
                </c:pt>
                <c:pt idx="10">
                  <c:v>0</c:v>
                </c:pt>
                <c:pt idx="11">
                  <c:v>26</c:v>
                </c:pt>
                <c:pt idx="12">
                  <c:v>2</c:v>
                </c:pt>
                <c:pt idx="13">
                  <c:v>13</c:v>
                </c:pt>
                <c:pt idx="14">
                  <c:v>19</c:v>
                </c:pt>
                <c:pt idx="15">
                  <c:v>1</c:v>
                </c:pt>
                <c:pt idx="16">
                  <c:v>17</c:v>
                </c:pt>
                <c:pt idx="17">
                  <c:v>13</c:v>
                </c:pt>
                <c:pt idx="18">
                  <c:v>3</c:v>
                </c:pt>
                <c:pt idx="19">
                  <c:v>18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42208"/>
        <c:axId val="440641032"/>
      </c:barChart>
      <c:catAx>
        <c:axId val="4406422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641032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2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4988626057962"/>
          <c:y val="0.61299394104208949"/>
          <c:w val="0.18877304529255939"/>
          <c:h val="0.113566306470363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Genormeerde aantallen 2019 tov vorig jaar </a:t>
            </a:r>
            <a:r>
              <a:rPr lang="nl-NL" sz="1200" b="1" i="0" u="none" strike="noStrike" baseline="0">
                <a:effectLst/>
              </a:rPr>
              <a:t>(52 tellingen) </a:t>
            </a:r>
            <a:endParaRPr lang="nl-NL"/>
          </a:p>
        </c:rich>
      </c:tx>
      <c:layout>
        <c:manualLayout>
          <c:xMode val="edge"/>
          <c:yMode val="edge"/>
          <c:x val="0.33092037228541882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2203389830508475"/>
          <c:w val="0.80145937109863274"/>
          <c:h val="0.861016949152542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data!$BN$1</c:f>
              <c:strCache>
                <c:ptCount val="1"/>
                <c:pt idx="0">
                  <c:v>2019 (34 - 434 - 22)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data!$BQ$10:$BQ$42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oranjetipje</c:v>
                </c:pt>
                <c:pt idx="3">
                  <c:v>bruin zandoogje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dagpauwoog</c:v>
                </c:pt>
                <c:pt idx="7">
                  <c:v>kleine parelmoervlinder</c:v>
                </c:pt>
                <c:pt idx="8">
                  <c:v>bont zandoogje</c:v>
                </c:pt>
                <c:pt idx="9">
                  <c:v>atalanta</c:v>
                </c:pt>
                <c:pt idx="10">
                  <c:v>distelvlinder</c:v>
                </c:pt>
                <c:pt idx="11">
                  <c:v>groot koolwitje</c:v>
                </c:pt>
                <c:pt idx="12">
                  <c:v>oranje zandoogje</c:v>
                </c:pt>
                <c:pt idx="13">
                  <c:v>groot dikkopje</c:v>
                </c:pt>
                <c:pt idx="14">
                  <c:v>boomblauwtje</c:v>
                </c:pt>
                <c:pt idx="15">
                  <c:v>kolibrievlinder</c:v>
                </c:pt>
                <c:pt idx="16">
                  <c:v>landkaartje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eikenpage</c:v>
                </c:pt>
                <c:pt idx="20">
                  <c:v>gamma-uil</c:v>
                </c:pt>
                <c:pt idx="21">
                  <c:v>phegeavlinder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kleine vos</c:v>
                </c:pt>
                <c:pt idx="25">
                  <c:v>icarusblauwtje</c:v>
                </c:pt>
                <c:pt idx="26">
                  <c:v>hooibeestje</c:v>
                </c:pt>
                <c:pt idx="27">
                  <c:v>sint-jacobsvlinder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data!$BT$10:$BT$42</c:f>
              <c:numCache>
                <c:formatCode>0</c:formatCode>
                <c:ptCount val="33"/>
                <c:pt idx="0">
                  <c:v>204.94117647058823</c:v>
                </c:pt>
                <c:pt idx="1">
                  <c:v>131.52941176470588</c:v>
                </c:pt>
                <c:pt idx="2">
                  <c:v>41.294117647058819</c:v>
                </c:pt>
                <c:pt idx="3">
                  <c:v>41.294117647058819</c:v>
                </c:pt>
                <c:pt idx="4">
                  <c:v>39.764705882352942</c:v>
                </c:pt>
                <c:pt idx="5">
                  <c:v>38.235294117647058</c:v>
                </c:pt>
                <c:pt idx="6">
                  <c:v>35.176470588235297</c:v>
                </c:pt>
                <c:pt idx="7">
                  <c:v>24.470588235294116</c:v>
                </c:pt>
                <c:pt idx="8">
                  <c:v>19.882352941176471</c:v>
                </c:pt>
                <c:pt idx="9">
                  <c:v>19.882352941176471</c:v>
                </c:pt>
                <c:pt idx="10">
                  <c:v>16.823529411764707</c:v>
                </c:pt>
                <c:pt idx="11">
                  <c:v>13.764705882352942</c:v>
                </c:pt>
                <c:pt idx="12">
                  <c:v>7.6470588235294121</c:v>
                </c:pt>
                <c:pt idx="13">
                  <c:v>6.117647058823529</c:v>
                </c:pt>
                <c:pt idx="14">
                  <c:v>6.117647058823529</c:v>
                </c:pt>
                <c:pt idx="15">
                  <c:v>4.5882352941176476</c:v>
                </c:pt>
                <c:pt idx="16">
                  <c:v>3.0588235294117645</c:v>
                </c:pt>
                <c:pt idx="17">
                  <c:v>3.0588235294117645</c:v>
                </c:pt>
                <c:pt idx="18">
                  <c:v>1.5294117647058822</c:v>
                </c:pt>
                <c:pt idx="19">
                  <c:v>1.5294117647058822</c:v>
                </c:pt>
                <c:pt idx="20">
                  <c:v>1.5294117647058822</c:v>
                </c:pt>
                <c:pt idx="21">
                  <c:v>1.5294117647058822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data!$BM$1</c:f>
              <c:strCache>
                <c:ptCount val="1"/>
                <c:pt idx="0">
                  <c:v>2018 (44 - 575 - 24)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data!$BQ$10:$BQ$42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oranjetipje</c:v>
                </c:pt>
                <c:pt idx="3">
                  <c:v>bruin zandoogje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dagpauwoog</c:v>
                </c:pt>
                <c:pt idx="7">
                  <c:v>kleine parelmoervlinder</c:v>
                </c:pt>
                <c:pt idx="8">
                  <c:v>bont zandoogje</c:v>
                </c:pt>
                <c:pt idx="9">
                  <c:v>atalanta</c:v>
                </c:pt>
                <c:pt idx="10">
                  <c:v>distelvlinder</c:v>
                </c:pt>
                <c:pt idx="11">
                  <c:v>groot koolwitje</c:v>
                </c:pt>
                <c:pt idx="12">
                  <c:v>oranje zandoogje</c:v>
                </c:pt>
                <c:pt idx="13">
                  <c:v>groot dikkopje</c:v>
                </c:pt>
                <c:pt idx="14">
                  <c:v>boomblauwtje</c:v>
                </c:pt>
                <c:pt idx="15">
                  <c:v>kolibrievlinder</c:v>
                </c:pt>
                <c:pt idx="16">
                  <c:v>landkaartje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eikenpage</c:v>
                </c:pt>
                <c:pt idx="20">
                  <c:v>gamma-uil</c:v>
                </c:pt>
                <c:pt idx="21">
                  <c:v>phegeavlinder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kleine vos</c:v>
                </c:pt>
                <c:pt idx="25">
                  <c:v>icarusblauwtje</c:v>
                </c:pt>
                <c:pt idx="26">
                  <c:v>hooibeestje</c:v>
                </c:pt>
                <c:pt idx="27">
                  <c:v>sint-jacobsvlinder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data!$BU$10:$BU$42</c:f>
              <c:numCache>
                <c:formatCode>0</c:formatCode>
                <c:ptCount val="33"/>
                <c:pt idx="0">
                  <c:v>209.18181818181816</c:v>
                </c:pt>
                <c:pt idx="1">
                  <c:v>146.54545454545456</c:v>
                </c:pt>
                <c:pt idx="2">
                  <c:v>14.18181818181818</c:v>
                </c:pt>
                <c:pt idx="3">
                  <c:v>37.81818181818182</c:v>
                </c:pt>
                <c:pt idx="4">
                  <c:v>20.09090909090909</c:v>
                </c:pt>
                <c:pt idx="5">
                  <c:v>65</c:v>
                </c:pt>
                <c:pt idx="6">
                  <c:v>15.363636363636365</c:v>
                </c:pt>
                <c:pt idx="7">
                  <c:v>2.3636363636363638</c:v>
                </c:pt>
                <c:pt idx="8">
                  <c:v>14.18181818181818</c:v>
                </c:pt>
                <c:pt idx="9">
                  <c:v>13</c:v>
                </c:pt>
                <c:pt idx="10">
                  <c:v>0</c:v>
                </c:pt>
                <c:pt idx="11">
                  <c:v>30.72727272727273</c:v>
                </c:pt>
                <c:pt idx="12">
                  <c:v>2.3636363636363638</c:v>
                </c:pt>
                <c:pt idx="13">
                  <c:v>15.363636363636365</c:v>
                </c:pt>
                <c:pt idx="14">
                  <c:v>22.454545454545453</c:v>
                </c:pt>
                <c:pt idx="15">
                  <c:v>1.1818181818181819</c:v>
                </c:pt>
                <c:pt idx="16">
                  <c:v>20.09090909090909</c:v>
                </c:pt>
                <c:pt idx="17">
                  <c:v>15.363636363636365</c:v>
                </c:pt>
                <c:pt idx="18">
                  <c:v>3.545454545454545</c:v>
                </c:pt>
                <c:pt idx="19">
                  <c:v>21.272727272727273</c:v>
                </c:pt>
                <c:pt idx="20">
                  <c:v>0</c:v>
                </c:pt>
                <c:pt idx="21">
                  <c:v>0</c:v>
                </c:pt>
                <c:pt idx="22">
                  <c:v>4.7272727272727275</c:v>
                </c:pt>
                <c:pt idx="23">
                  <c:v>0</c:v>
                </c:pt>
                <c:pt idx="24">
                  <c:v>0</c:v>
                </c:pt>
                <c:pt idx="25">
                  <c:v>1.1818181818181819</c:v>
                </c:pt>
                <c:pt idx="26">
                  <c:v>0</c:v>
                </c:pt>
                <c:pt idx="27">
                  <c:v>1.1818181818181819</c:v>
                </c:pt>
                <c:pt idx="28">
                  <c:v>1.1818181818181819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1.1818181818181819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34368"/>
        <c:axId val="440637504"/>
      </c:barChart>
      <c:catAx>
        <c:axId val="440634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637504"/>
        <c:scaling>
          <c:orientation val="minMax"/>
          <c:max val="2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4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117143411700904"/>
          <c:y val="0.62372881355932208"/>
          <c:w val="0.18050462828902863"/>
          <c:h val="0.12034712824189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Genormeerde tellingen 2019 (max = 100)</a:t>
            </a:r>
          </a:p>
        </c:rich>
      </c:tx>
      <c:layout>
        <c:manualLayout>
          <c:xMode val="edge"/>
          <c:yMode val="edge"/>
          <c:x val="0.34022750775594623"/>
          <c:y val="2.03389830508474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48278784666057"/>
          <c:y val="0.12203389830508475"/>
          <c:w val="0.80145937109863274"/>
          <c:h val="0.861016949152542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data!$BI$2</c:f>
              <c:strCache>
                <c:ptCount val="1"/>
                <c:pt idx="0">
                  <c:v>Vlindertuin Waalre 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data!$BQ$10:$BQ$42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oranjetipje</c:v>
                </c:pt>
                <c:pt idx="3">
                  <c:v>bruin zandoogje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dagpauwoog</c:v>
                </c:pt>
                <c:pt idx="7">
                  <c:v>kleine parelmoervlinder</c:v>
                </c:pt>
                <c:pt idx="8">
                  <c:v>bont zandoogje</c:v>
                </c:pt>
                <c:pt idx="9">
                  <c:v>atalanta</c:v>
                </c:pt>
                <c:pt idx="10">
                  <c:v>distelvlinder</c:v>
                </c:pt>
                <c:pt idx="11">
                  <c:v>groot koolwitje</c:v>
                </c:pt>
                <c:pt idx="12">
                  <c:v>oranje zandoogje</c:v>
                </c:pt>
                <c:pt idx="13">
                  <c:v>groot dikkopje</c:v>
                </c:pt>
                <c:pt idx="14">
                  <c:v>boomblauwtje</c:v>
                </c:pt>
                <c:pt idx="15">
                  <c:v>kolibrievlinder</c:v>
                </c:pt>
                <c:pt idx="16">
                  <c:v>landkaartje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eikenpage</c:v>
                </c:pt>
                <c:pt idx="20">
                  <c:v>gamma-uil</c:v>
                </c:pt>
                <c:pt idx="21">
                  <c:v>phegeavlinder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kleine vos</c:v>
                </c:pt>
                <c:pt idx="25">
                  <c:v>icarusblauwtje</c:v>
                </c:pt>
                <c:pt idx="26">
                  <c:v>hooibeestje</c:v>
                </c:pt>
                <c:pt idx="27">
                  <c:v>sint-jacobsvlinder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data!$BV$10:$BV$42</c:f>
              <c:numCache>
                <c:formatCode>0</c:formatCode>
                <c:ptCount val="33"/>
                <c:pt idx="0">
                  <c:v>100</c:v>
                </c:pt>
                <c:pt idx="1">
                  <c:v>64.179104477611943</c:v>
                </c:pt>
                <c:pt idx="2">
                  <c:v>20.149253731343283</c:v>
                </c:pt>
                <c:pt idx="3">
                  <c:v>20.149253731343283</c:v>
                </c:pt>
                <c:pt idx="4">
                  <c:v>19.402985074626866</c:v>
                </c:pt>
                <c:pt idx="5">
                  <c:v>18.656716417910449</c:v>
                </c:pt>
                <c:pt idx="6">
                  <c:v>17.164179104477611</c:v>
                </c:pt>
                <c:pt idx="7">
                  <c:v>11.940298507462686</c:v>
                </c:pt>
                <c:pt idx="8">
                  <c:v>9.7014925373134329</c:v>
                </c:pt>
                <c:pt idx="9">
                  <c:v>9.7014925373134329</c:v>
                </c:pt>
                <c:pt idx="10">
                  <c:v>8.2089552238805972</c:v>
                </c:pt>
                <c:pt idx="11">
                  <c:v>6.7164179104477615</c:v>
                </c:pt>
                <c:pt idx="12">
                  <c:v>3.7313432835820892</c:v>
                </c:pt>
                <c:pt idx="13">
                  <c:v>2.9850746268656714</c:v>
                </c:pt>
                <c:pt idx="14">
                  <c:v>2.9850746268656714</c:v>
                </c:pt>
                <c:pt idx="15">
                  <c:v>2.2388059701492535</c:v>
                </c:pt>
                <c:pt idx="16">
                  <c:v>1.4925373134328357</c:v>
                </c:pt>
                <c:pt idx="17">
                  <c:v>1.4925373134328357</c:v>
                </c:pt>
                <c:pt idx="18">
                  <c:v>0.74626865671641784</c:v>
                </c:pt>
                <c:pt idx="19">
                  <c:v>0.74626865671641784</c:v>
                </c:pt>
                <c:pt idx="20">
                  <c:v>0.74626865671641784</c:v>
                </c:pt>
                <c:pt idx="21">
                  <c:v>0.74626865671641784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1"/>
          <c:order val="1"/>
          <c:tx>
            <c:strRef>
              <c:f>data!$BJ$2</c:f>
              <c:strCache>
                <c:ptCount val="1"/>
                <c:pt idx="0">
                  <c:v>Vlinderstichting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data!$BQ$10:$BQ$42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oranjetipje</c:v>
                </c:pt>
                <c:pt idx="3">
                  <c:v>bruin zandoogje</c:v>
                </c:pt>
                <c:pt idx="4">
                  <c:v>gehakkelde aurelia</c:v>
                </c:pt>
                <c:pt idx="5">
                  <c:v>klein geaderd witje</c:v>
                </c:pt>
                <c:pt idx="6">
                  <c:v>dagpauwoog</c:v>
                </c:pt>
                <c:pt idx="7">
                  <c:v>kleine parelmoervlinder</c:v>
                </c:pt>
                <c:pt idx="8">
                  <c:v>bont zandoogje</c:v>
                </c:pt>
                <c:pt idx="9">
                  <c:v>atalanta</c:v>
                </c:pt>
                <c:pt idx="10">
                  <c:v>distelvlinder</c:v>
                </c:pt>
                <c:pt idx="11">
                  <c:v>groot koolwitje</c:v>
                </c:pt>
                <c:pt idx="12">
                  <c:v>oranje zandoogje</c:v>
                </c:pt>
                <c:pt idx="13">
                  <c:v>groot dikkopje</c:v>
                </c:pt>
                <c:pt idx="14">
                  <c:v>boomblauwtje</c:v>
                </c:pt>
                <c:pt idx="15">
                  <c:v>kolibrievlinder</c:v>
                </c:pt>
                <c:pt idx="16">
                  <c:v>landkaartje</c:v>
                </c:pt>
                <c:pt idx="17">
                  <c:v>kleine vuurvlinder</c:v>
                </c:pt>
                <c:pt idx="18">
                  <c:v>koninginnenpage</c:v>
                </c:pt>
                <c:pt idx="19">
                  <c:v>eikenpage</c:v>
                </c:pt>
                <c:pt idx="20">
                  <c:v>gamma-uil</c:v>
                </c:pt>
                <c:pt idx="21">
                  <c:v>phegeavlinder</c:v>
                </c:pt>
                <c:pt idx="22">
                  <c:v>witje onbekend</c:v>
                </c:pt>
                <c:pt idx="23">
                  <c:v>zwartsprietdikkopje</c:v>
                </c:pt>
                <c:pt idx="24">
                  <c:v>kleine vos</c:v>
                </c:pt>
                <c:pt idx="25">
                  <c:v>icarusblauwtje</c:v>
                </c:pt>
                <c:pt idx="26">
                  <c:v>hooibeestje</c:v>
                </c:pt>
                <c:pt idx="27">
                  <c:v>sint-jacobsvlinder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data!$BW$10:$BW$42</c:f>
              <c:numCache>
                <c:formatCode>0</c:formatCode>
                <c:ptCount val="33"/>
                <c:pt idx="0">
                  <c:v>16.914966409554616</c:v>
                </c:pt>
                <c:pt idx="1">
                  <c:v>52.198930082109975</c:v>
                </c:pt>
                <c:pt idx="2">
                  <c:v>6.2422244339387909</c:v>
                </c:pt>
                <c:pt idx="3">
                  <c:v>100</c:v>
                </c:pt>
                <c:pt idx="4">
                  <c:v>3.0620179149042048</c:v>
                </c:pt>
                <c:pt idx="5">
                  <c:v>20.61458074147798</c:v>
                </c:pt>
                <c:pt idx="6">
                  <c:v>7.4287758148793239</c:v>
                </c:pt>
                <c:pt idx="7">
                  <c:v>3.7913660114456333</c:v>
                </c:pt>
                <c:pt idx="8">
                  <c:v>17.302189599402837</c:v>
                </c:pt>
                <c:pt idx="9">
                  <c:v>15.457825329684002</c:v>
                </c:pt>
                <c:pt idx="10">
                  <c:v>35.862465787509329</c:v>
                </c:pt>
                <c:pt idx="11">
                  <c:v>10.826698183627768</c:v>
                </c:pt>
                <c:pt idx="12">
                  <c:v>17.518350335904454</c:v>
                </c:pt>
                <c:pt idx="13">
                  <c:v>6.6263373973625281</c:v>
                </c:pt>
                <c:pt idx="14">
                  <c:v>2.2829061955710377</c:v>
                </c:pt>
                <c:pt idx="15">
                  <c:v>0.1181886041303807</c:v>
                </c:pt>
                <c:pt idx="16">
                  <c:v>2.9951480467778056</c:v>
                </c:pt>
                <c:pt idx="17">
                  <c:v>12.91054988803185</c:v>
                </c:pt>
                <c:pt idx="18">
                  <c:v>0.53962428464792234</c:v>
                </c:pt>
                <c:pt idx="19">
                  <c:v>2.4866260263747204</c:v>
                </c:pt>
                <c:pt idx="20">
                  <c:v>4.1288255785021146</c:v>
                </c:pt>
                <c:pt idx="21">
                  <c:v>0.16795222692211992</c:v>
                </c:pt>
                <c:pt idx="22">
                  <c:v>0</c:v>
                </c:pt>
                <c:pt idx="23">
                  <c:v>7.61072406071162</c:v>
                </c:pt>
                <c:pt idx="24">
                  <c:v>1.5971012689723811</c:v>
                </c:pt>
                <c:pt idx="25">
                  <c:v>20.874284647922369</c:v>
                </c:pt>
                <c:pt idx="26">
                  <c:v>21.329932819109231</c:v>
                </c:pt>
                <c:pt idx="27">
                  <c:v>1.5426723065439165</c:v>
                </c:pt>
                <c:pt idx="28">
                  <c:v>4.2252425976611097</c:v>
                </c:pt>
                <c:pt idx="29">
                  <c:v>0.18972381189350584</c:v>
                </c:pt>
                <c:pt idx="30">
                  <c:v>4.3854192585220204</c:v>
                </c:pt>
                <c:pt idx="31">
                  <c:v>0.15551132122418512</c:v>
                </c:pt>
                <c:pt idx="32">
                  <c:v>4.198805673052998E-2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32800"/>
        <c:axId val="440639072"/>
      </c:barChart>
      <c:catAx>
        <c:axId val="440632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639072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2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1434840662285"/>
          <c:y val="0.62372881838574445"/>
          <c:w val="0.17577256499073843"/>
          <c:h val="0.1045252107749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Witjes</a:t>
            </a:r>
          </a:p>
        </c:rich>
      </c:tx>
      <c:layout>
        <c:manualLayout>
          <c:xMode val="edge"/>
          <c:yMode val="edge"/>
          <c:x val="5.5842812823164424E-2"/>
          <c:y val="4.2372881355932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data!$A$10</c:f>
              <c:strCache>
                <c:ptCount val="1"/>
                <c:pt idx="0">
                  <c:v>citroenvlinder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data!$C$10:$BB$10</c:f>
              <c:numCache>
                <c:formatCode>General</c:formatCode>
                <c:ptCount val="52"/>
                <c:pt idx="0">
                  <c:v>7</c:v>
                </c:pt>
                <c:pt idx="2">
                  <c:v>6</c:v>
                </c:pt>
                <c:pt idx="4">
                  <c:v>3</c:v>
                </c:pt>
                <c:pt idx="5">
                  <c:v>9</c:v>
                </c:pt>
                <c:pt idx="6">
                  <c:v>9</c:v>
                </c:pt>
                <c:pt idx="7">
                  <c:v>5</c:v>
                </c:pt>
                <c:pt idx="8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4">
                  <c:v>5</c:v>
                </c:pt>
                <c:pt idx="15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4">
                  <c:v>7</c:v>
                </c:pt>
                <c:pt idx="27">
                  <c:v>18</c:v>
                </c:pt>
                <c:pt idx="28">
                  <c:v>1</c:v>
                </c:pt>
                <c:pt idx="30">
                  <c:v>14</c:v>
                </c:pt>
                <c:pt idx="31">
                  <c:v>5</c:v>
                </c:pt>
                <c:pt idx="32">
                  <c:v>8</c:v>
                </c:pt>
                <c:pt idx="34">
                  <c:v>3</c:v>
                </c:pt>
                <c:pt idx="36">
                  <c:v>4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5"/>
          <c:order val="1"/>
          <c:tx>
            <c:strRef>
              <c:f>data!$A$11</c:f>
              <c:strCache>
                <c:ptCount val="1"/>
                <c:pt idx="0">
                  <c:v>oranjetipje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data!$C$11:$BB$11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4"/>
          <c:order val="2"/>
          <c:tx>
            <c:strRef>
              <c:f>data!$A$20</c:f>
              <c:strCache>
                <c:ptCount val="1"/>
                <c:pt idx="0">
                  <c:v>klein koolwitje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data!$C$20:$BB$20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6</c:v>
                </c:pt>
                <c:pt idx="14">
                  <c:v>1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3</c:v>
                </c:pt>
                <c:pt idx="27">
                  <c:v>5</c:v>
                </c:pt>
                <c:pt idx="28">
                  <c:v>8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4">
                  <c:v>6</c:v>
                </c:pt>
                <c:pt idx="36">
                  <c:v>7</c:v>
                </c:pt>
                <c:pt idx="40">
                  <c:v>4</c:v>
                </c:pt>
                <c:pt idx="41">
                  <c:v>12</c:v>
                </c:pt>
                <c:pt idx="42">
                  <c:v>6</c:v>
                </c:pt>
                <c:pt idx="45">
                  <c:v>4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</c:ser>
        <c:ser>
          <c:idx val="15"/>
          <c:order val="3"/>
          <c:tx>
            <c:strRef>
              <c:f>data!$A$21</c:f>
              <c:strCache>
                <c:ptCount val="1"/>
                <c:pt idx="0">
                  <c:v>klein geaderd witje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data!$C$21:$BB$21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4</c:v>
                </c:pt>
                <c:pt idx="28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4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6"/>
          <c:order val="4"/>
          <c:tx>
            <c:strRef>
              <c:f>data!$A$22</c:f>
              <c:strCache>
                <c:ptCount val="1"/>
                <c:pt idx="0">
                  <c:v>groot koolwitje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data!$C$22:$BB$22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4">
                  <c:v>0</c:v>
                </c:pt>
                <c:pt idx="36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5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7"/>
          <c:order val="5"/>
          <c:tx>
            <c:strRef>
              <c:f>data!$A$23</c:f>
              <c:strCache>
                <c:ptCount val="1"/>
                <c:pt idx="0">
                  <c:v>witje onbekend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data!$C$23:$BB$23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37896"/>
        <c:axId val="440635152"/>
      </c:barChart>
      <c:catAx>
        <c:axId val="44063789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5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063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789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Witjes van jaar tot jaar</a:t>
            </a:r>
          </a:p>
        </c:rich>
      </c:tx>
      <c:layout>
        <c:manualLayout>
          <c:xMode val="edge"/>
          <c:yMode val="edge"/>
          <c:x val="0.2634014704204039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9252228482562317E-3"/>
          <c:y val="4.3712414701257678E-3"/>
          <c:w val="0.81895700207286437"/>
          <c:h val="0.92018017228715598"/>
        </c:manualLayout>
      </c:layout>
      <c:lineChart>
        <c:grouping val="standard"/>
        <c:varyColors val="0"/>
        <c:ser>
          <c:idx val="13"/>
          <c:order val="0"/>
          <c:tx>
            <c:strRef>
              <c:f>data!$CA$23</c:f>
              <c:strCache>
                <c:ptCount val="1"/>
                <c:pt idx="0">
                  <c:v>witje onbekend</c:v>
                </c:pt>
              </c:strCache>
            </c:strRef>
          </c:tx>
          <c:spPr>
            <a:ln w="31750" cap="rnd">
              <a:solidFill>
                <a:srgbClr val="CC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data!$CB$23:$CN$23</c:f>
              <c:numCache>
                <c:formatCode>General</c:formatCode>
                <c:ptCount val="13"/>
                <c:pt idx="0">
                  <c:v>17</c:v>
                </c:pt>
                <c:pt idx="1">
                  <c:v>1</c:v>
                </c:pt>
                <c:pt idx="2">
                  <c:v>9</c:v>
                </c:pt>
                <c:pt idx="3">
                  <c:v>49</c:v>
                </c:pt>
                <c:pt idx="4">
                  <c:v>16</c:v>
                </c:pt>
                <c:pt idx="5">
                  <c:v>16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data!$CA$22</c:f>
              <c:strCache>
                <c:ptCount val="1"/>
                <c:pt idx="0">
                  <c:v>groot koolwitje</c:v>
                </c:pt>
              </c:strCache>
            </c:strRef>
          </c:tx>
          <c:spPr>
            <a:ln w="31750" cap="rnd">
              <a:solidFill>
                <a:srgbClr val="00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data!$CB$22:$CN$22</c:f>
              <c:numCache>
                <c:formatCode>General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32</c:v>
                </c:pt>
                <c:pt idx="3">
                  <c:v>35</c:v>
                </c:pt>
                <c:pt idx="4">
                  <c:v>24</c:v>
                </c:pt>
                <c:pt idx="5">
                  <c:v>26</c:v>
                </c:pt>
                <c:pt idx="6">
                  <c:v>50</c:v>
                </c:pt>
                <c:pt idx="7">
                  <c:v>45</c:v>
                </c:pt>
                <c:pt idx="8">
                  <c:v>25</c:v>
                </c:pt>
                <c:pt idx="9">
                  <c:v>18</c:v>
                </c:pt>
                <c:pt idx="10">
                  <c:v>4</c:v>
                </c:pt>
                <c:pt idx="11">
                  <c:v>26</c:v>
                </c:pt>
                <c:pt idx="12">
                  <c:v>9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data!$CA$21</c:f>
              <c:strCache>
                <c:ptCount val="1"/>
                <c:pt idx="0">
                  <c:v>klein geaderd witje</c:v>
                </c:pt>
              </c:strCache>
            </c:strRef>
          </c:tx>
          <c:spPr>
            <a:ln w="31750" cap="rnd">
              <a:solidFill>
                <a:srgbClr val="00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data!$CB$21:$CN$21</c:f>
              <c:numCache>
                <c:formatCode>General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24</c:v>
                </c:pt>
                <c:pt idx="3">
                  <c:v>31</c:v>
                </c:pt>
                <c:pt idx="4">
                  <c:v>33</c:v>
                </c:pt>
                <c:pt idx="5">
                  <c:v>20</c:v>
                </c:pt>
                <c:pt idx="6">
                  <c:v>32</c:v>
                </c:pt>
                <c:pt idx="7">
                  <c:v>69</c:v>
                </c:pt>
                <c:pt idx="8">
                  <c:v>14</c:v>
                </c:pt>
                <c:pt idx="9">
                  <c:v>80</c:v>
                </c:pt>
                <c:pt idx="10">
                  <c:v>59</c:v>
                </c:pt>
                <c:pt idx="11">
                  <c:v>55</c:v>
                </c:pt>
                <c:pt idx="12">
                  <c:v>25</c:v>
                </c:pt>
              </c:numCache>
            </c:numRef>
          </c:val>
          <c:smooth val="0"/>
        </c:ser>
        <c:ser>
          <c:idx val="10"/>
          <c:order val="3"/>
          <c:tx>
            <c:strRef>
              <c:f>data!$CA$20</c:f>
              <c:strCache>
                <c:ptCount val="1"/>
                <c:pt idx="0">
                  <c:v>klein koolwitje</c:v>
                </c:pt>
              </c:strCache>
            </c:strRef>
          </c:tx>
          <c:spPr>
            <a:ln w="31750" cap="rnd">
              <a:solidFill>
                <a:srgbClr val="00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data!$CB$20:$CN$20</c:f>
              <c:numCache>
                <c:formatCode>General</c:formatCode>
                <c:ptCount val="13"/>
                <c:pt idx="0">
                  <c:v>99</c:v>
                </c:pt>
                <c:pt idx="1">
                  <c:v>27</c:v>
                </c:pt>
                <c:pt idx="2">
                  <c:v>111</c:v>
                </c:pt>
                <c:pt idx="3">
                  <c:v>169</c:v>
                </c:pt>
                <c:pt idx="4">
                  <c:v>80</c:v>
                </c:pt>
                <c:pt idx="5">
                  <c:v>78</c:v>
                </c:pt>
                <c:pt idx="6">
                  <c:v>97</c:v>
                </c:pt>
                <c:pt idx="7">
                  <c:v>144</c:v>
                </c:pt>
                <c:pt idx="8">
                  <c:v>68</c:v>
                </c:pt>
                <c:pt idx="9">
                  <c:v>115</c:v>
                </c:pt>
                <c:pt idx="10">
                  <c:v>65</c:v>
                </c:pt>
                <c:pt idx="11">
                  <c:v>124</c:v>
                </c:pt>
                <c:pt idx="12">
                  <c:v>86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data!$CA$11</c:f>
              <c:strCache>
                <c:ptCount val="1"/>
                <c:pt idx="0">
                  <c:v>oranjetipje</c:v>
                </c:pt>
              </c:strCache>
            </c:strRef>
          </c:tx>
          <c:spPr>
            <a:ln w="31750" cap="rnd">
              <a:solidFill>
                <a:srgbClr val="FF8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8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data!$CB$11:$CN$11</c:f>
              <c:numCache>
                <c:formatCode>General</c:formatCode>
                <c:ptCount val="13"/>
                <c:pt idx="0">
                  <c:v>5</c:v>
                </c:pt>
                <c:pt idx="1">
                  <c:v>1</c:v>
                </c:pt>
                <c:pt idx="2">
                  <c:v>27</c:v>
                </c:pt>
                <c:pt idx="3">
                  <c:v>39</c:v>
                </c:pt>
                <c:pt idx="4">
                  <c:v>40</c:v>
                </c:pt>
                <c:pt idx="5">
                  <c:v>27</c:v>
                </c:pt>
                <c:pt idx="6">
                  <c:v>16</c:v>
                </c:pt>
                <c:pt idx="7">
                  <c:v>26</c:v>
                </c:pt>
                <c:pt idx="8">
                  <c:v>28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27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data!$CA$10</c:f>
              <c:strCache>
                <c:ptCount val="1"/>
                <c:pt idx="0">
                  <c:v>citroenvlinder</c:v>
                </c:pt>
              </c:strCache>
            </c:strRef>
          </c:tx>
          <c:spPr>
            <a:ln w="31750" cap="rnd">
              <a:solidFill>
                <a:srgbClr val="6600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00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data!$CB$10:$CN$10</c:f>
              <c:numCache>
                <c:formatCode>General</c:formatCode>
                <c:ptCount val="13"/>
                <c:pt idx="0">
                  <c:v>26</c:v>
                </c:pt>
                <c:pt idx="1">
                  <c:v>20</c:v>
                </c:pt>
                <c:pt idx="2">
                  <c:v>52</c:v>
                </c:pt>
                <c:pt idx="3">
                  <c:v>96</c:v>
                </c:pt>
                <c:pt idx="4">
                  <c:v>71</c:v>
                </c:pt>
                <c:pt idx="5">
                  <c:v>52</c:v>
                </c:pt>
                <c:pt idx="6">
                  <c:v>170</c:v>
                </c:pt>
                <c:pt idx="7">
                  <c:v>141</c:v>
                </c:pt>
                <c:pt idx="8">
                  <c:v>123</c:v>
                </c:pt>
                <c:pt idx="9">
                  <c:v>143</c:v>
                </c:pt>
                <c:pt idx="10">
                  <c:v>95</c:v>
                </c:pt>
                <c:pt idx="11">
                  <c:v>177</c:v>
                </c:pt>
                <c:pt idx="12">
                  <c:v>134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0639464"/>
        <c:axId val="440633976"/>
      </c:lineChart>
      <c:catAx>
        <c:axId val="440639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40633976"/>
        <c:crosses val="autoZero"/>
        <c:auto val="1"/>
        <c:lblAlgn val="ctr"/>
        <c:lblOffset val="100"/>
        <c:noMultiLvlLbl val="0"/>
      </c:catAx>
      <c:valAx>
        <c:axId val="44063397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40639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2325235239620698"/>
          <c:y val="8.8887234716711738E-3"/>
          <c:w val="0.17674764760379302"/>
          <c:h val="0.920000171272694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data!$A$15</c:f>
              <c:strCache>
                <c:ptCount val="1"/>
                <c:pt idx="0">
                  <c:v>atalanta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data!$C$15:$BB$15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5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</c:ser>
        <c:ser>
          <c:idx val="10"/>
          <c:order val="1"/>
          <c:tx>
            <c:strRef>
              <c:f>data!$A$16</c:f>
              <c:strCache>
                <c:ptCount val="1"/>
                <c:pt idx="0">
                  <c:v>dagpauwoog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data!$C$16:$BB$16</c:f>
              <c:numCache>
                <c:formatCode>General</c:formatCode>
                <c:ptCount val="52"/>
                <c:pt idx="0">
                  <c:v>6</c:v>
                </c:pt>
                <c:pt idx="2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1</c:v>
                </c:pt>
                <c:pt idx="28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3</c:v>
                </c:pt>
                <c:pt idx="47">
                  <c:v>2</c:v>
                </c:pt>
                <c:pt idx="48">
                  <c:v>0</c:v>
                </c:pt>
                <c:pt idx="49">
                  <c:v>2</c:v>
                </c:pt>
                <c:pt idx="50">
                  <c:v>3</c:v>
                </c:pt>
                <c:pt idx="51">
                  <c:v>2</c:v>
                </c:pt>
              </c:numCache>
            </c:numRef>
          </c:val>
        </c:ser>
        <c:ser>
          <c:idx val="11"/>
          <c:order val="2"/>
          <c:tx>
            <c:strRef>
              <c:f>data!$A$17</c:f>
              <c:strCache>
                <c:ptCount val="1"/>
                <c:pt idx="0">
                  <c:v>distelvlinder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data!$C$17:$BB$17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7">
                  <c:v>0</c:v>
                </c:pt>
                <c:pt idx="28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2</c:v>
                </c:pt>
                <c:pt idx="36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2"/>
          <c:order val="3"/>
          <c:tx>
            <c:strRef>
              <c:f>data!$A$18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data!$C$18:$BB$18</c:f>
              <c:numCache>
                <c:formatCode>General</c:formatCode>
                <c:ptCount val="52"/>
                <c:pt idx="0">
                  <c:v>2</c:v>
                </c:pt>
                <c:pt idx="2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  <c:pt idx="27">
                  <c:v>1</c:v>
                </c:pt>
                <c:pt idx="28">
                  <c:v>1</c:v>
                </c:pt>
                <c:pt idx="30">
                  <c:v>5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5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</c:ser>
        <c:ser>
          <c:idx val="13"/>
          <c:order val="4"/>
          <c:tx>
            <c:strRef>
              <c:f>data!$A$19</c:f>
              <c:strCache>
                <c:ptCount val="1"/>
                <c:pt idx="0">
                  <c:v>landkaartje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data!$C$19:$BB$19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1</c:v>
                </c:pt>
                <c:pt idx="28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41816"/>
        <c:axId val="440632016"/>
        <c:extLst>
          <c:ext xmlns:c15="http://schemas.microsoft.com/office/drawing/2012/chart" uri="{02D57815-91ED-43cb-92C2-25804820EDAC}">
            <c15:filteredBarSeries>
              <c15:ser>
                <c:idx val="21"/>
                <c:order val="5"/>
                <c:tx>
                  <c:strRef>
                    <c:extLst>
                      <c:ext uri="{02D57815-91ED-43cb-92C2-25804820EDAC}">
                        <c15:formulaRef>
                          <c15:sqref>data!$A$27</c15:sqref>
                        </c15:formulaRef>
                      </c:ext>
                    </c:extLst>
                    <c:strCache>
                      <c:ptCount val="1"/>
                      <c:pt idx="0">
                        <c:v>kleine vos</c:v>
                      </c:pt>
                    </c:strCache>
                  </c:strRef>
                </c:tx>
                <c:spPr>
                  <a:solidFill>
                    <a:srgbClr val="FF99CC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data!$C$6:$BB$6</c15:sqref>
                        </c15:formulaRef>
                      </c:ext>
                    </c:extLst>
                    <c:numCache>
                      <c:formatCode>[$-413]d/mmm;@</c:formatCode>
                      <c:ptCount val="52"/>
                      <c:pt idx="0">
                        <c:v>43556</c:v>
                      </c:pt>
                      <c:pt idx="2">
                        <c:v>43563</c:v>
                      </c:pt>
                      <c:pt idx="4">
                        <c:v>43571</c:v>
                      </c:pt>
                      <c:pt idx="5">
                        <c:v>43573</c:v>
                      </c:pt>
                      <c:pt idx="6">
                        <c:v>43577</c:v>
                      </c:pt>
                      <c:pt idx="7">
                        <c:v>43579</c:v>
                      </c:pt>
                      <c:pt idx="8">
                        <c:v>43586</c:v>
                      </c:pt>
                      <c:pt idx="10">
                        <c:v>43596</c:v>
                      </c:pt>
                      <c:pt idx="11">
                        <c:v>43596</c:v>
                      </c:pt>
                      <c:pt idx="12">
                        <c:v>43598</c:v>
                      </c:pt>
                      <c:pt idx="14">
                        <c:v>43607</c:v>
                      </c:pt>
                      <c:pt idx="15">
                        <c:v>43609</c:v>
                      </c:pt>
                      <c:pt idx="18">
                        <c:v>43623</c:v>
                      </c:pt>
                      <c:pt idx="19">
                        <c:v>43625</c:v>
                      </c:pt>
                      <c:pt idx="20">
                        <c:v>43627</c:v>
                      </c:pt>
                      <c:pt idx="21">
                        <c:v>43632</c:v>
                      </c:pt>
                      <c:pt idx="22">
                        <c:v>43635</c:v>
                      </c:pt>
                      <c:pt idx="24">
                        <c:v>43642</c:v>
                      </c:pt>
                      <c:pt idx="27">
                        <c:v>43652</c:v>
                      </c:pt>
                      <c:pt idx="28">
                        <c:v>43655</c:v>
                      </c:pt>
                      <c:pt idx="30">
                        <c:v>43663</c:v>
                      </c:pt>
                      <c:pt idx="31">
                        <c:v>43665</c:v>
                      </c:pt>
                      <c:pt idx="32">
                        <c:v>43670</c:v>
                      </c:pt>
                      <c:pt idx="34">
                        <c:v>43676</c:v>
                      </c:pt>
                      <c:pt idx="36">
                        <c:v>43682</c:v>
                      </c:pt>
                      <c:pt idx="40">
                        <c:v>43700</c:v>
                      </c:pt>
                      <c:pt idx="41">
                        <c:v>43702</c:v>
                      </c:pt>
                      <c:pt idx="42">
                        <c:v>43703</c:v>
                      </c:pt>
                      <c:pt idx="45">
                        <c:v>43716</c:v>
                      </c:pt>
                      <c:pt idx="47">
                        <c:v>43723</c:v>
                      </c:pt>
                      <c:pt idx="48">
                        <c:v>43727</c:v>
                      </c:pt>
                      <c:pt idx="49">
                        <c:v>43729</c:v>
                      </c:pt>
                      <c:pt idx="50">
                        <c:v>43735</c:v>
                      </c:pt>
                      <c:pt idx="51">
                        <c:v>43735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data!$C$27:$BB$27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</c:v>
                      </c:pt>
                      <c:pt idx="2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4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4">
                        <c:v>0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5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2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data!$A$28</c15:sqref>
                        </c15:formulaRef>
                      </c:ext>
                    </c:extLst>
                    <c:strCache>
                      <c:ptCount val="1"/>
                      <c:pt idx="0">
                        <c:v>koninginnenpage</c:v>
                      </c:pt>
                    </c:strCache>
                  </c:strRef>
                </c:tx>
                <c:spPr>
                  <a:solidFill>
                    <a:srgbClr val="CC99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data!$C$6:$BB$6</c15:sqref>
                        </c15:formulaRef>
                      </c:ext>
                    </c:extLst>
                    <c:numCache>
                      <c:formatCode>[$-413]d/mmm;@</c:formatCode>
                      <c:ptCount val="52"/>
                      <c:pt idx="0">
                        <c:v>43556</c:v>
                      </c:pt>
                      <c:pt idx="2">
                        <c:v>43563</c:v>
                      </c:pt>
                      <c:pt idx="4">
                        <c:v>43571</c:v>
                      </c:pt>
                      <c:pt idx="5">
                        <c:v>43573</c:v>
                      </c:pt>
                      <c:pt idx="6">
                        <c:v>43577</c:v>
                      </c:pt>
                      <c:pt idx="7">
                        <c:v>43579</c:v>
                      </c:pt>
                      <c:pt idx="8">
                        <c:v>43586</c:v>
                      </c:pt>
                      <c:pt idx="10">
                        <c:v>43596</c:v>
                      </c:pt>
                      <c:pt idx="11">
                        <c:v>43596</c:v>
                      </c:pt>
                      <c:pt idx="12">
                        <c:v>43598</c:v>
                      </c:pt>
                      <c:pt idx="14">
                        <c:v>43607</c:v>
                      </c:pt>
                      <c:pt idx="15">
                        <c:v>43609</c:v>
                      </c:pt>
                      <c:pt idx="18">
                        <c:v>43623</c:v>
                      </c:pt>
                      <c:pt idx="19">
                        <c:v>43625</c:v>
                      </c:pt>
                      <c:pt idx="20">
                        <c:v>43627</c:v>
                      </c:pt>
                      <c:pt idx="21">
                        <c:v>43632</c:v>
                      </c:pt>
                      <c:pt idx="22">
                        <c:v>43635</c:v>
                      </c:pt>
                      <c:pt idx="24">
                        <c:v>43642</c:v>
                      </c:pt>
                      <c:pt idx="27">
                        <c:v>43652</c:v>
                      </c:pt>
                      <c:pt idx="28">
                        <c:v>43655</c:v>
                      </c:pt>
                      <c:pt idx="30">
                        <c:v>43663</c:v>
                      </c:pt>
                      <c:pt idx="31">
                        <c:v>43665</c:v>
                      </c:pt>
                      <c:pt idx="32">
                        <c:v>43670</c:v>
                      </c:pt>
                      <c:pt idx="34">
                        <c:v>43676</c:v>
                      </c:pt>
                      <c:pt idx="36">
                        <c:v>43682</c:v>
                      </c:pt>
                      <c:pt idx="40">
                        <c:v>43700</c:v>
                      </c:pt>
                      <c:pt idx="41">
                        <c:v>43702</c:v>
                      </c:pt>
                      <c:pt idx="42">
                        <c:v>43703</c:v>
                      </c:pt>
                      <c:pt idx="45">
                        <c:v>43716</c:v>
                      </c:pt>
                      <c:pt idx="47">
                        <c:v>43723</c:v>
                      </c:pt>
                      <c:pt idx="48">
                        <c:v>43727</c:v>
                      </c:pt>
                      <c:pt idx="49">
                        <c:v>43729</c:v>
                      </c:pt>
                      <c:pt idx="50">
                        <c:v>43735</c:v>
                      </c:pt>
                      <c:pt idx="51">
                        <c:v>43735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data!$C$28:$BB$28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</c:v>
                      </c:pt>
                      <c:pt idx="2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4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4">
                        <c:v>0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5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data!$A$41</c15:sqref>
                        </c15:formulaRef>
                      </c:ext>
                    </c:extLst>
                    <c:strCache>
                      <c:ptCount val="1"/>
                      <c:pt idx="0">
                        <c:v>grote parelmoervlinder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data!$C$41:$BB$41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</c:v>
                      </c:pt>
                      <c:pt idx="2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4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4">
                        <c:v>0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5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data!$A$42</c15:sqref>
                        </c15:formulaRef>
                      </c:ext>
                    </c:extLst>
                    <c:strCache>
                      <c:ptCount val="1"/>
                      <c:pt idx="0">
                        <c:v>grote weerschijnvlinder</c:v>
                      </c:pt>
                    </c:strCache>
                  </c:strRef>
                </c:tx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data!$C$42:$BB$42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</c:v>
                      </c:pt>
                      <c:pt idx="2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4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4">
                        <c:v>0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5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4064181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3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063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1816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8263406640719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9"/>
          <c:order val="0"/>
          <c:tx>
            <c:strRef>
              <c:f>data!$CA$19</c:f>
              <c:strCache>
                <c:ptCount val="1"/>
                <c:pt idx="0">
                  <c:v>landkaartje</c:v>
                </c:pt>
              </c:strCache>
            </c:strRef>
          </c:tx>
          <c:spPr>
            <a:ln w="31750" cap="rnd">
              <a:solidFill>
                <a:srgbClr val="8000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8000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data!$CB$19:$CN$19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15</c:v>
                </c:pt>
                <c:pt idx="4">
                  <c:v>8</c:v>
                </c:pt>
                <c:pt idx="5">
                  <c:v>7</c:v>
                </c:pt>
                <c:pt idx="6">
                  <c:v>21</c:v>
                </c:pt>
                <c:pt idx="7">
                  <c:v>21</c:v>
                </c:pt>
                <c:pt idx="8">
                  <c:v>8</c:v>
                </c:pt>
                <c:pt idx="9">
                  <c:v>18</c:v>
                </c:pt>
                <c:pt idx="10">
                  <c:v>15</c:v>
                </c:pt>
                <c:pt idx="11">
                  <c:v>17</c:v>
                </c:pt>
                <c:pt idx="12">
                  <c:v>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data!$CA$18</c:f>
              <c:strCache>
                <c:ptCount val="1"/>
                <c:pt idx="0">
                  <c:v>gehakkelde aurelia</c:v>
                </c:pt>
              </c:strCache>
            </c:strRef>
          </c:tx>
          <c:spPr>
            <a:ln w="31750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3300"/>
              </a:solidFill>
              <a:ln>
                <a:noFill/>
              </a:ln>
              <a:effectLst/>
            </c:spPr>
          </c:marker>
          <c:dPt>
            <c:idx val="2"/>
            <c:marker>
              <c:symbol val="circle"/>
              <c:size val="17"/>
              <c:spPr>
                <a:solidFill>
                  <a:srgbClr val="FF3300"/>
                </a:solidFill>
                <a:ln>
                  <a:noFill/>
                </a:ln>
                <a:effectLst/>
              </c:spPr>
            </c:marker>
            <c:bubble3D val="0"/>
            <c:spPr>
              <a:ln w="31750" cap="rnd">
                <a:solidFill>
                  <a:srgbClr val="FF3300"/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data!$CB$18:$CN$18</c:f>
              <c:numCache>
                <c:formatCode>General</c:formatCode>
                <c:ptCount val="13"/>
                <c:pt idx="0">
                  <c:v>21</c:v>
                </c:pt>
                <c:pt idx="1">
                  <c:v>25</c:v>
                </c:pt>
                <c:pt idx="2">
                  <c:v>64</c:v>
                </c:pt>
                <c:pt idx="3">
                  <c:v>128</c:v>
                </c:pt>
                <c:pt idx="4">
                  <c:v>43</c:v>
                </c:pt>
                <c:pt idx="5">
                  <c:v>54</c:v>
                </c:pt>
                <c:pt idx="6">
                  <c:v>42</c:v>
                </c:pt>
                <c:pt idx="7">
                  <c:v>60</c:v>
                </c:pt>
                <c:pt idx="8">
                  <c:v>14</c:v>
                </c:pt>
                <c:pt idx="9">
                  <c:v>14</c:v>
                </c:pt>
                <c:pt idx="10">
                  <c:v>51</c:v>
                </c:pt>
                <c:pt idx="11">
                  <c:v>17</c:v>
                </c:pt>
                <c:pt idx="12">
                  <c:v>26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data!$CA$17</c:f>
              <c:strCache>
                <c:ptCount val="1"/>
                <c:pt idx="0">
                  <c:v>distelvlinder</c:v>
                </c:pt>
              </c:strCache>
            </c:strRef>
          </c:tx>
          <c:spPr>
            <a:ln w="31750" cap="rnd">
              <a:solidFill>
                <a:srgbClr val="00FF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FF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data!$CB$17:$CN$17</c:f>
              <c:numCache>
                <c:formatCode>General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236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14</c:v>
                </c:pt>
                <c:pt idx="10">
                  <c:v>1</c:v>
                </c:pt>
                <c:pt idx="11">
                  <c:v>0</c:v>
                </c:pt>
                <c:pt idx="12">
                  <c:v>11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data!$CA$16</c:f>
              <c:strCache>
                <c:ptCount val="1"/>
                <c:pt idx="0">
                  <c:v>dagpauwoog</c:v>
                </c:pt>
              </c:strCache>
            </c:strRef>
          </c:tx>
          <c:spPr>
            <a:ln w="31750" cap="rnd">
              <a:solidFill>
                <a:srgbClr val="FFFF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data!$CB$16:$CN$16</c:f>
              <c:numCache>
                <c:formatCode>General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33</c:v>
                </c:pt>
                <c:pt idx="3">
                  <c:v>101</c:v>
                </c:pt>
                <c:pt idx="4">
                  <c:v>71</c:v>
                </c:pt>
                <c:pt idx="5">
                  <c:v>23</c:v>
                </c:pt>
                <c:pt idx="6">
                  <c:v>45</c:v>
                </c:pt>
                <c:pt idx="7">
                  <c:v>25</c:v>
                </c:pt>
                <c:pt idx="8">
                  <c:v>10</c:v>
                </c:pt>
                <c:pt idx="9">
                  <c:v>55</c:v>
                </c:pt>
                <c:pt idx="10">
                  <c:v>99</c:v>
                </c:pt>
                <c:pt idx="11">
                  <c:v>13</c:v>
                </c:pt>
                <c:pt idx="12">
                  <c:v>23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data!$CA$15</c:f>
              <c:strCache>
                <c:ptCount val="1"/>
                <c:pt idx="0">
                  <c:v>atalanta</c:v>
                </c:pt>
              </c:strCache>
            </c:strRef>
          </c:tx>
          <c:spPr>
            <a:ln w="31750" cap="rnd">
              <a:solidFill>
                <a:srgbClr val="FF00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00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data!$CB$15:$CN$15</c:f>
              <c:numCache>
                <c:formatCode>General</c:formatCode>
                <c:ptCount val="13"/>
                <c:pt idx="0">
                  <c:v>53</c:v>
                </c:pt>
                <c:pt idx="1">
                  <c:v>86</c:v>
                </c:pt>
                <c:pt idx="2">
                  <c:v>65</c:v>
                </c:pt>
                <c:pt idx="3">
                  <c:v>152</c:v>
                </c:pt>
                <c:pt idx="4">
                  <c:v>53</c:v>
                </c:pt>
                <c:pt idx="5">
                  <c:v>94</c:v>
                </c:pt>
                <c:pt idx="6">
                  <c:v>61</c:v>
                </c:pt>
                <c:pt idx="7">
                  <c:v>105</c:v>
                </c:pt>
                <c:pt idx="8">
                  <c:v>28</c:v>
                </c:pt>
                <c:pt idx="9">
                  <c:v>39</c:v>
                </c:pt>
                <c:pt idx="10">
                  <c:v>64</c:v>
                </c:pt>
                <c:pt idx="11">
                  <c:v>11</c:v>
                </c:pt>
                <c:pt idx="12">
                  <c:v>13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0632408"/>
        <c:axId val="440643384"/>
      </c:lineChart>
      <c:catAx>
        <c:axId val="44063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40643384"/>
        <c:crosses val="autoZero"/>
        <c:auto val="1"/>
        <c:lblAlgn val="ctr"/>
        <c:lblOffset val="100"/>
        <c:noMultiLvlLbl val="0"/>
      </c:catAx>
      <c:valAx>
        <c:axId val="440643384"/>
        <c:scaling>
          <c:orientation val="minMax"/>
          <c:max val="1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4063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44E-3"/>
          <c:w val="0.2065882475437508"/>
          <c:h val="0.9513737058207025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Zeldzamere grote dagvlinders</a:t>
            </a:r>
          </a:p>
        </c:rich>
      </c:tx>
      <c:layout>
        <c:manualLayout>
          <c:xMode val="edge"/>
          <c:yMode val="edge"/>
          <c:x val="5.5842812823164424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1"/>
          <c:order val="5"/>
          <c:tx>
            <c:strRef>
              <c:f>data!$A$27</c:f>
              <c:strCache>
                <c:ptCount val="1"/>
                <c:pt idx="0">
                  <c:v>kleine vos</c:v>
                </c:pt>
              </c:strCache>
            </c:strRef>
          </c:tx>
          <c:spPr>
            <a:solidFill>
              <a:srgbClr val="FF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data!$C$27:$BB$27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2"/>
          <c:order val="6"/>
          <c:tx>
            <c:strRef>
              <c:f>data!$A$28</c:f>
              <c:strCache>
                <c:ptCount val="1"/>
                <c:pt idx="0">
                  <c:v>koninginnenpage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data!$C$28:$BB$28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0"/>
          <c:order val="7"/>
          <c:tx>
            <c:strRef>
              <c:f>data!$A$41</c:f>
              <c:strCache>
                <c:ptCount val="1"/>
                <c:pt idx="0">
                  <c:v>grote parelmoervlinder</c:v>
                </c:pt>
              </c:strCache>
            </c:strRef>
          </c:tx>
          <c:invertIfNegative val="0"/>
          <c:val>
            <c:numRef>
              <c:f>data!$C$41:$BB$41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8"/>
          <c:tx>
            <c:strRef>
              <c:f>data!$A$42</c:f>
              <c:strCache>
                <c:ptCount val="1"/>
                <c:pt idx="0">
                  <c:v>grote weerschijnvlinder</c:v>
                </c:pt>
              </c:strCache>
            </c:strRef>
          </c:tx>
          <c:invertIfNegative val="0"/>
          <c:val>
            <c:numRef>
              <c:f>data!$C$42:$BB$42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0644168"/>
        <c:axId val="440644560"/>
        <c:extLst>
          <c:ext xmlns:c15="http://schemas.microsoft.com/office/drawing/2012/chart" uri="{02D57815-91ED-43cb-92C2-25804820EDAC}">
            <c15:filteredBarSeries>
              <c15:ser>
                <c:idx val="9"/>
                <c:order val="0"/>
                <c:tx>
                  <c:strRef>
                    <c:extLst>
                      <c:ext uri="{02D57815-91ED-43cb-92C2-25804820EDAC}">
                        <c15:formulaRef>
                          <c15:sqref>data!$A$15</c15:sqref>
                        </c15:formulaRef>
                      </c:ext>
                    </c:extLst>
                    <c:strCache>
                      <c:ptCount val="1"/>
                      <c:pt idx="0">
                        <c:v>atalanta</c:v>
                      </c:pt>
                    </c:strCache>
                  </c:strRef>
                </c:tx>
                <c:spPr>
                  <a:solidFill>
                    <a:srgbClr val="FF00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data!$C$6:$BB$6</c15:sqref>
                        </c15:formulaRef>
                      </c:ext>
                    </c:extLst>
                    <c:numCache>
                      <c:formatCode>[$-413]d/mmm;@</c:formatCode>
                      <c:ptCount val="52"/>
                      <c:pt idx="0">
                        <c:v>43556</c:v>
                      </c:pt>
                      <c:pt idx="2">
                        <c:v>43563</c:v>
                      </c:pt>
                      <c:pt idx="4">
                        <c:v>43571</c:v>
                      </c:pt>
                      <c:pt idx="5">
                        <c:v>43573</c:v>
                      </c:pt>
                      <c:pt idx="6">
                        <c:v>43577</c:v>
                      </c:pt>
                      <c:pt idx="7">
                        <c:v>43579</c:v>
                      </c:pt>
                      <c:pt idx="8">
                        <c:v>43586</c:v>
                      </c:pt>
                      <c:pt idx="10">
                        <c:v>43596</c:v>
                      </c:pt>
                      <c:pt idx="11">
                        <c:v>43596</c:v>
                      </c:pt>
                      <c:pt idx="12">
                        <c:v>43598</c:v>
                      </c:pt>
                      <c:pt idx="14">
                        <c:v>43607</c:v>
                      </c:pt>
                      <c:pt idx="15">
                        <c:v>43609</c:v>
                      </c:pt>
                      <c:pt idx="18">
                        <c:v>43623</c:v>
                      </c:pt>
                      <c:pt idx="19">
                        <c:v>43625</c:v>
                      </c:pt>
                      <c:pt idx="20">
                        <c:v>43627</c:v>
                      </c:pt>
                      <c:pt idx="21">
                        <c:v>43632</c:v>
                      </c:pt>
                      <c:pt idx="22">
                        <c:v>43635</c:v>
                      </c:pt>
                      <c:pt idx="24">
                        <c:v>43642</c:v>
                      </c:pt>
                      <c:pt idx="27">
                        <c:v>43652</c:v>
                      </c:pt>
                      <c:pt idx="28">
                        <c:v>43655</c:v>
                      </c:pt>
                      <c:pt idx="30">
                        <c:v>43663</c:v>
                      </c:pt>
                      <c:pt idx="31">
                        <c:v>43665</c:v>
                      </c:pt>
                      <c:pt idx="32">
                        <c:v>43670</c:v>
                      </c:pt>
                      <c:pt idx="34">
                        <c:v>43676</c:v>
                      </c:pt>
                      <c:pt idx="36">
                        <c:v>43682</c:v>
                      </c:pt>
                      <c:pt idx="40">
                        <c:v>43700</c:v>
                      </c:pt>
                      <c:pt idx="41">
                        <c:v>43702</c:v>
                      </c:pt>
                      <c:pt idx="42">
                        <c:v>43703</c:v>
                      </c:pt>
                      <c:pt idx="45">
                        <c:v>43716</c:v>
                      </c:pt>
                      <c:pt idx="47">
                        <c:v>43723</c:v>
                      </c:pt>
                      <c:pt idx="48">
                        <c:v>43727</c:v>
                      </c:pt>
                      <c:pt idx="49">
                        <c:v>43729</c:v>
                      </c:pt>
                      <c:pt idx="50">
                        <c:v>43735</c:v>
                      </c:pt>
                      <c:pt idx="51">
                        <c:v>43735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data!$C$15:$BB$15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</c:v>
                      </c:pt>
                      <c:pt idx="2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4">
                        <c:v>0</c:v>
                      </c:pt>
                      <c:pt idx="27">
                        <c:v>0</c:v>
                      </c:pt>
                      <c:pt idx="28">
                        <c:v>1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4">
                        <c:v>0</c:v>
                      </c:pt>
                      <c:pt idx="36">
                        <c:v>1</c:v>
                      </c:pt>
                      <c:pt idx="40">
                        <c:v>0</c:v>
                      </c:pt>
                      <c:pt idx="41">
                        <c:v>2</c:v>
                      </c:pt>
                      <c:pt idx="42">
                        <c:v>0</c:v>
                      </c:pt>
                      <c:pt idx="45">
                        <c:v>2</c:v>
                      </c:pt>
                      <c:pt idx="47">
                        <c:v>2</c:v>
                      </c:pt>
                      <c:pt idx="48">
                        <c:v>1</c:v>
                      </c:pt>
                      <c:pt idx="49">
                        <c:v>1</c:v>
                      </c:pt>
                      <c:pt idx="50">
                        <c:v>1</c:v>
                      </c:pt>
                      <c:pt idx="51">
                        <c:v>2</c:v>
                      </c:pt>
                    </c:numCache>
                  </c:numRef>
                </c:val>
              </c15:ser>
            </c15:filteredBarSeries>
            <c15:filteredBarSeries>
              <c15:ser>
                <c:idx val="1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data!$A$16</c15:sqref>
                        </c15:formulaRef>
                      </c:ext>
                    </c:extLst>
                    <c:strCache>
                      <c:ptCount val="1"/>
                      <c:pt idx="0">
                        <c:v>dagpauwoog</c:v>
                      </c:pt>
                    </c:strCache>
                  </c:strRef>
                </c:tx>
                <c:spPr>
                  <a:solidFill>
                    <a:srgbClr val="FFFF00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data!$C$6:$BB$6</c15:sqref>
                        </c15:formulaRef>
                      </c:ext>
                    </c:extLst>
                    <c:numCache>
                      <c:formatCode>[$-413]d/mmm;@</c:formatCode>
                      <c:ptCount val="52"/>
                      <c:pt idx="0">
                        <c:v>43556</c:v>
                      </c:pt>
                      <c:pt idx="2">
                        <c:v>43563</c:v>
                      </c:pt>
                      <c:pt idx="4">
                        <c:v>43571</c:v>
                      </c:pt>
                      <c:pt idx="5">
                        <c:v>43573</c:v>
                      </c:pt>
                      <c:pt idx="6">
                        <c:v>43577</c:v>
                      </c:pt>
                      <c:pt idx="7">
                        <c:v>43579</c:v>
                      </c:pt>
                      <c:pt idx="8">
                        <c:v>43586</c:v>
                      </c:pt>
                      <c:pt idx="10">
                        <c:v>43596</c:v>
                      </c:pt>
                      <c:pt idx="11">
                        <c:v>43596</c:v>
                      </c:pt>
                      <c:pt idx="12">
                        <c:v>43598</c:v>
                      </c:pt>
                      <c:pt idx="14">
                        <c:v>43607</c:v>
                      </c:pt>
                      <c:pt idx="15">
                        <c:v>43609</c:v>
                      </c:pt>
                      <c:pt idx="18">
                        <c:v>43623</c:v>
                      </c:pt>
                      <c:pt idx="19">
                        <c:v>43625</c:v>
                      </c:pt>
                      <c:pt idx="20">
                        <c:v>43627</c:v>
                      </c:pt>
                      <c:pt idx="21">
                        <c:v>43632</c:v>
                      </c:pt>
                      <c:pt idx="22">
                        <c:v>43635</c:v>
                      </c:pt>
                      <c:pt idx="24">
                        <c:v>43642</c:v>
                      </c:pt>
                      <c:pt idx="27">
                        <c:v>43652</c:v>
                      </c:pt>
                      <c:pt idx="28">
                        <c:v>43655</c:v>
                      </c:pt>
                      <c:pt idx="30">
                        <c:v>43663</c:v>
                      </c:pt>
                      <c:pt idx="31">
                        <c:v>43665</c:v>
                      </c:pt>
                      <c:pt idx="32">
                        <c:v>43670</c:v>
                      </c:pt>
                      <c:pt idx="34">
                        <c:v>43676</c:v>
                      </c:pt>
                      <c:pt idx="36">
                        <c:v>43682</c:v>
                      </c:pt>
                      <c:pt idx="40">
                        <c:v>43700</c:v>
                      </c:pt>
                      <c:pt idx="41">
                        <c:v>43702</c:v>
                      </c:pt>
                      <c:pt idx="42">
                        <c:v>43703</c:v>
                      </c:pt>
                      <c:pt idx="45">
                        <c:v>43716</c:v>
                      </c:pt>
                      <c:pt idx="47">
                        <c:v>43723</c:v>
                      </c:pt>
                      <c:pt idx="48">
                        <c:v>43727</c:v>
                      </c:pt>
                      <c:pt idx="49">
                        <c:v>43729</c:v>
                      </c:pt>
                      <c:pt idx="50">
                        <c:v>43735</c:v>
                      </c:pt>
                      <c:pt idx="51">
                        <c:v>43735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data!$C$16:$BB$16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6</c:v>
                      </c:pt>
                      <c:pt idx="2">
                        <c:v>1</c:v>
                      </c:pt>
                      <c:pt idx="4">
                        <c:v>0</c:v>
                      </c:pt>
                      <c:pt idx="5">
                        <c:v>1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1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4">
                        <c:v>0</c:v>
                      </c:pt>
                      <c:pt idx="27">
                        <c:v>1</c:v>
                      </c:pt>
                      <c:pt idx="28">
                        <c:v>0</c:v>
                      </c:pt>
                      <c:pt idx="30">
                        <c:v>1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4">
                        <c:v>0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5">
                        <c:v>3</c:v>
                      </c:pt>
                      <c:pt idx="47">
                        <c:v>2</c:v>
                      </c:pt>
                      <c:pt idx="48">
                        <c:v>0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2</c:v>
                      </c:pt>
                    </c:numCache>
                  </c:numRef>
                </c:val>
              </c15:ser>
            </c15:filteredBarSeries>
            <c15:filteredBarSeries>
              <c15:ser>
                <c:idx val="11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data!$A$17</c15:sqref>
                        </c15:formulaRef>
                      </c:ext>
                    </c:extLst>
                    <c:strCache>
                      <c:ptCount val="1"/>
                      <c:pt idx="0">
                        <c:v>distelvlinder</c:v>
                      </c:pt>
                    </c:strCache>
                  </c:strRef>
                </c:tx>
                <c:spPr>
                  <a:solidFill>
                    <a:srgbClr val="00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data!$C$6:$BB$6</c15:sqref>
                        </c15:formulaRef>
                      </c:ext>
                    </c:extLst>
                    <c:numCache>
                      <c:formatCode>[$-413]d/mmm;@</c:formatCode>
                      <c:ptCount val="52"/>
                      <c:pt idx="0">
                        <c:v>43556</c:v>
                      </c:pt>
                      <c:pt idx="2">
                        <c:v>43563</c:v>
                      </c:pt>
                      <c:pt idx="4">
                        <c:v>43571</c:v>
                      </c:pt>
                      <c:pt idx="5">
                        <c:v>43573</c:v>
                      </c:pt>
                      <c:pt idx="6">
                        <c:v>43577</c:v>
                      </c:pt>
                      <c:pt idx="7">
                        <c:v>43579</c:v>
                      </c:pt>
                      <c:pt idx="8">
                        <c:v>43586</c:v>
                      </c:pt>
                      <c:pt idx="10">
                        <c:v>43596</c:v>
                      </c:pt>
                      <c:pt idx="11">
                        <c:v>43596</c:v>
                      </c:pt>
                      <c:pt idx="12">
                        <c:v>43598</c:v>
                      </c:pt>
                      <c:pt idx="14">
                        <c:v>43607</c:v>
                      </c:pt>
                      <c:pt idx="15">
                        <c:v>43609</c:v>
                      </c:pt>
                      <c:pt idx="18">
                        <c:v>43623</c:v>
                      </c:pt>
                      <c:pt idx="19">
                        <c:v>43625</c:v>
                      </c:pt>
                      <c:pt idx="20">
                        <c:v>43627</c:v>
                      </c:pt>
                      <c:pt idx="21">
                        <c:v>43632</c:v>
                      </c:pt>
                      <c:pt idx="22">
                        <c:v>43635</c:v>
                      </c:pt>
                      <c:pt idx="24">
                        <c:v>43642</c:v>
                      </c:pt>
                      <c:pt idx="27">
                        <c:v>43652</c:v>
                      </c:pt>
                      <c:pt idx="28">
                        <c:v>43655</c:v>
                      </c:pt>
                      <c:pt idx="30">
                        <c:v>43663</c:v>
                      </c:pt>
                      <c:pt idx="31">
                        <c:v>43665</c:v>
                      </c:pt>
                      <c:pt idx="32">
                        <c:v>43670</c:v>
                      </c:pt>
                      <c:pt idx="34">
                        <c:v>43676</c:v>
                      </c:pt>
                      <c:pt idx="36">
                        <c:v>43682</c:v>
                      </c:pt>
                      <c:pt idx="40">
                        <c:v>43700</c:v>
                      </c:pt>
                      <c:pt idx="41">
                        <c:v>43702</c:v>
                      </c:pt>
                      <c:pt idx="42">
                        <c:v>43703</c:v>
                      </c:pt>
                      <c:pt idx="45">
                        <c:v>43716</c:v>
                      </c:pt>
                      <c:pt idx="47">
                        <c:v>43723</c:v>
                      </c:pt>
                      <c:pt idx="48">
                        <c:v>43727</c:v>
                      </c:pt>
                      <c:pt idx="49">
                        <c:v>43729</c:v>
                      </c:pt>
                      <c:pt idx="50">
                        <c:v>43735</c:v>
                      </c:pt>
                      <c:pt idx="51">
                        <c:v>43735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data!$C$17:$BB$17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</c:v>
                      </c:pt>
                      <c:pt idx="2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1</c:v>
                      </c:pt>
                      <c:pt idx="24">
                        <c:v>1</c:v>
                      </c:pt>
                      <c:pt idx="27">
                        <c:v>0</c:v>
                      </c:pt>
                      <c:pt idx="28">
                        <c:v>2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4">
                        <c:v>2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5">
                        <c:v>0</c:v>
                      </c:pt>
                      <c:pt idx="47">
                        <c:v>0</c:v>
                      </c:pt>
                      <c:pt idx="48">
                        <c:v>1</c:v>
                      </c:pt>
                      <c:pt idx="49">
                        <c:v>3</c:v>
                      </c:pt>
                      <c:pt idx="50">
                        <c:v>0</c:v>
                      </c:pt>
                      <c:pt idx="51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data!$A$18</c15:sqref>
                        </c15:formulaRef>
                      </c:ext>
                    </c:extLst>
                    <c:strCache>
                      <c:ptCount val="1"/>
                      <c:pt idx="0">
                        <c:v>gehakkelde aurelia</c:v>
                      </c:pt>
                    </c:strCache>
                  </c:strRef>
                </c:tx>
                <c:spPr>
                  <a:solidFill>
                    <a:srgbClr val="800080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data!$C$6:$BB$6</c15:sqref>
                        </c15:formulaRef>
                      </c:ext>
                    </c:extLst>
                    <c:numCache>
                      <c:formatCode>[$-413]d/mmm;@</c:formatCode>
                      <c:ptCount val="52"/>
                      <c:pt idx="0">
                        <c:v>43556</c:v>
                      </c:pt>
                      <c:pt idx="2">
                        <c:v>43563</c:v>
                      </c:pt>
                      <c:pt idx="4">
                        <c:v>43571</c:v>
                      </c:pt>
                      <c:pt idx="5">
                        <c:v>43573</c:v>
                      </c:pt>
                      <c:pt idx="6">
                        <c:v>43577</c:v>
                      </c:pt>
                      <c:pt idx="7">
                        <c:v>43579</c:v>
                      </c:pt>
                      <c:pt idx="8">
                        <c:v>43586</c:v>
                      </c:pt>
                      <c:pt idx="10">
                        <c:v>43596</c:v>
                      </c:pt>
                      <c:pt idx="11">
                        <c:v>43596</c:v>
                      </c:pt>
                      <c:pt idx="12">
                        <c:v>43598</c:v>
                      </c:pt>
                      <c:pt idx="14">
                        <c:v>43607</c:v>
                      </c:pt>
                      <c:pt idx="15">
                        <c:v>43609</c:v>
                      </c:pt>
                      <c:pt idx="18">
                        <c:v>43623</c:v>
                      </c:pt>
                      <c:pt idx="19">
                        <c:v>43625</c:v>
                      </c:pt>
                      <c:pt idx="20">
                        <c:v>43627</c:v>
                      </c:pt>
                      <c:pt idx="21">
                        <c:v>43632</c:v>
                      </c:pt>
                      <c:pt idx="22">
                        <c:v>43635</c:v>
                      </c:pt>
                      <c:pt idx="24">
                        <c:v>43642</c:v>
                      </c:pt>
                      <c:pt idx="27">
                        <c:v>43652</c:v>
                      </c:pt>
                      <c:pt idx="28">
                        <c:v>43655</c:v>
                      </c:pt>
                      <c:pt idx="30">
                        <c:v>43663</c:v>
                      </c:pt>
                      <c:pt idx="31">
                        <c:v>43665</c:v>
                      </c:pt>
                      <c:pt idx="32">
                        <c:v>43670</c:v>
                      </c:pt>
                      <c:pt idx="34">
                        <c:v>43676</c:v>
                      </c:pt>
                      <c:pt idx="36">
                        <c:v>43682</c:v>
                      </c:pt>
                      <c:pt idx="40">
                        <c:v>43700</c:v>
                      </c:pt>
                      <c:pt idx="41">
                        <c:v>43702</c:v>
                      </c:pt>
                      <c:pt idx="42">
                        <c:v>43703</c:v>
                      </c:pt>
                      <c:pt idx="45">
                        <c:v>43716</c:v>
                      </c:pt>
                      <c:pt idx="47">
                        <c:v>43723</c:v>
                      </c:pt>
                      <c:pt idx="48">
                        <c:v>43727</c:v>
                      </c:pt>
                      <c:pt idx="49">
                        <c:v>43729</c:v>
                      </c:pt>
                      <c:pt idx="50">
                        <c:v>43735</c:v>
                      </c:pt>
                      <c:pt idx="51">
                        <c:v>43735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data!$C$18:$BB$18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2</c:v>
                      </c:pt>
                      <c:pt idx="2">
                        <c:v>1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1</c:v>
                      </c:pt>
                      <c:pt idx="24">
                        <c:v>1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30">
                        <c:v>5</c:v>
                      </c:pt>
                      <c:pt idx="31">
                        <c:v>1</c:v>
                      </c:pt>
                      <c:pt idx="32">
                        <c:v>1</c:v>
                      </c:pt>
                      <c:pt idx="34">
                        <c:v>1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5">
                        <c:v>0</c:v>
                      </c:pt>
                      <c:pt idx="47">
                        <c:v>2</c:v>
                      </c:pt>
                      <c:pt idx="48">
                        <c:v>2</c:v>
                      </c:pt>
                      <c:pt idx="49">
                        <c:v>5</c:v>
                      </c:pt>
                      <c:pt idx="50">
                        <c:v>2</c:v>
                      </c:pt>
                      <c:pt idx="51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1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data!$A$19</c15:sqref>
                        </c15:formulaRef>
                      </c:ext>
                    </c:extLst>
                    <c:strCache>
                      <c:ptCount val="1"/>
                      <c:pt idx="0">
                        <c:v>landkaartje</c:v>
                      </c:pt>
                    </c:strCache>
                  </c:strRef>
                </c:tx>
                <c:spPr>
                  <a:solidFill>
                    <a:srgbClr val="800000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data!$C$6:$BB$6</c15:sqref>
                        </c15:formulaRef>
                      </c:ext>
                    </c:extLst>
                    <c:numCache>
                      <c:formatCode>[$-413]d/mmm;@</c:formatCode>
                      <c:ptCount val="52"/>
                      <c:pt idx="0">
                        <c:v>43556</c:v>
                      </c:pt>
                      <c:pt idx="2">
                        <c:v>43563</c:v>
                      </c:pt>
                      <c:pt idx="4">
                        <c:v>43571</c:v>
                      </c:pt>
                      <c:pt idx="5">
                        <c:v>43573</c:v>
                      </c:pt>
                      <c:pt idx="6">
                        <c:v>43577</c:v>
                      </c:pt>
                      <c:pt idx="7">
                        <c:v>43579</c:v>
                      </c:pt>
                      <c:pt idx="8">
                        <c:v>43586</c:v>
                      </c:pt>
                      <c:pt idx="10">
                        <c:v>43596</c:v>
                      </c:pt>
                      <c:pt idx="11">
                        <c:v>43596</c:v>
                      </c:pt>
                      <c:pt idx="12">
                        <c:v>43598</c:v>
                      </c:pt>
                      <c:pt idx="14">
                        <c:v>43607</c:v>
                      </c:pt>
                      <c:pt idx="15">
                        <c:v>43609</c:v>
                      </c:pt>
                      <c:pt idx="18">
                        <c:v>43623</c:v>
                      </c:pt>
                      <c:pt idx="19">
                        <c:v>43625</c:v>
                      </c:pt>
                      <c:pt idx="20">
                        <c:v>43627</c:v>
                      </c:pt>
                      <c:pt idx="21">
                        <c:v>43632</c:v>
                      </c:pt>
                      <c:pt idx="22">
                        <c:v>43635</c:v>
                      </c:pt>
                      <c:pt idx="24">
                        <c:v>43642</c:v>
                      </c:pt>
                      <c:pt idx="27">
                        <c:v>43652</c:v>
                      </c:pt>
                      <c:pt idx="28">
                        <c:v>43655</c:v>
                      </c:pt>
                      <c:pt idx="30">
                        <c:v>43663</c:v>
                      </c:pt>
                      <c:pt idx="31">
                        <c:v>43665</c:v>
                      </c:pt>
                      <c:pt idx="32">
                        <c:v>43670</c:v>
                      </c:pt>
                      <c:pt idx="34">
                        <c:v>43676</c:v>
                      </c:pt>
                      <c:pt idx="36">
                        <c:v>43682</c:v>
                      </c:pt>
                      <c:pt idx="40">
                        <c:v>43700</c:v>
                      </c:pt>
                      <c:pt idx="41">
                        <c:v>43702</c:v>
                      </c:pt>
                      <c:pt idx="42">
                        <c:v>43703</c:v>
                      </c:pt>
                      <c:pt idx="45">
                        <c:v>43716</c:v>
                      </c:pt>
                      <c:pt idx="47">
                        <c:v>43723</c:v>
                      </c:pt>
                      <c:pt idx="48">
                        <c:v>43727</c:v>
                      </c:pt>
                      <c:pt idx="49">
                        <c:v>43729</c:v>
                      </c:pt>
                      <c:pt idx="50">
                        <c:v>43735</c:v>
                      </c:pt>
                      <c:pt idx="51">
                        <c:v>43735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data!$C$19:$BB$19</c15:sqref>
                        </c15:formulaRef>
                      </c:ext>
                    </c:extLst>
                    <c:numCache>
                      <c:formatCode>General</c:formatCode>
                      <c:ptCount val="52"/>
                      <c:pt idx="0">
                        <c:v>0</c:v>
                      </c:pt>
                      <c:pt idx="2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4">
                        <c:v>0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4">
                        <c:v>0</c:v>
                      </c:pt>
                      <c:pt idx="36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5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440644168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4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064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0644168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4924430162928518"/>
          <c:h val="0.88263406640719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vjtj!$H$100:$H$101</c:f>
              <c:numCache>
                <c:formatCode>0.000</c:formatCode>
                <c:ptCount val="2"/>
                <c:pt idx="0">
                  <c:v>-0.61390629054816714</c:v>
                </c:pt>
                <c:pt idx="1">
                  <c:v>0.61390629054816714</c:v>
                </c:pt>
              </c:numCache>
            </c:numRef>
          </c:xVal>
          <c:yVal>
            <c:numRef>
              <c:f>vjtj!$H$102:$H$103</c:f>
              <c:numCache>
                <c:formatCode>0.000</c:formatCode>
                <c:ptCount val="2"/>
                <c:pt idx="0">
                  <c:v>-0.69614142905130461</c:v>
                </c:pt>
                <c:pt idx="1">
                  <c:v>0.69614142905130461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14392"/>
        <c:axId val="394416744"/>
      </c:scatterChart>
      <c:valAx>
        <c:axId val="39441439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6744"/>
        <c:crosses val="autoZero"/>
        <c:crossBetween val="midCat"/>
        <c:majorUnit val="5"/>
        <c:minorUnit val="5"/>
      </c:valAx>
      <c:valAx>
        <c:axId val="39441674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439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Zeldzamere grote dagvlinders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78890364068399033"/>
          <c:h val="0.84697756393576751"/>
        </c:manualLayout>
      </c:layout>
      <c:lineChart>
        <c:grouping val="standard"/>
        <c:varyColors val="0"/>
        <c:ser>
          <c:idx val="18"/>
          <c:order val="0"/>
          <c:tx>
            <c:strRef>
              <c:f>data!$CA$28</c:f>
              <c:strCache>
                <c:ptCount val="1"/>
                <c:pt idx="0">
                  <c:v>koninginnenpage</c:v>
                </c:pt>
              </c:strCache>
            </c:strRef>
          </c:tx>
          <c:spPr>
            <a:ln w="31750" cap="rnd">
              <a:solidFill>
                <a:srgbClr val="CC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data!$CB$28:$CN$28</c:f>
              <c:numCache>
                <c:formatCode>General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smooth val="0"/>
        </c:ser>
        <c:ser>
          <c:idx val="17"/>
          <c:order val="1"/>
          <c:tx>
            <c:strRef>
              <c:f>data!$CA$27</c:f>
              <c:strCache>
                <c:ptCount val="1"/>
                <c:pt idx="0">
                  <c:v>kleine vos</c:v>
                </c:pt>
              </c:strCache>
            </c:strRef>
          </c:tx>
          <c:spPr>
            <a:ln w="31750" cap="rnd">
              <a:solidFill>
                <a:srgbClr val="FF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data!$CB$27:$CN$27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7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data!$CA$41</c:f>
              <c:strCache>
                <c:ptCount val="1"/>
                <c:pt idx="0">
                  <c:v>grote parelmoervlinder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data!$CB$41:$CN$41</c:f>
              <c:numCache>
                <c:formatCode>General</c:formatCode>
                <c:ptCount val="13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data!$CA$42</c:f>
              <c:strCache>
                <c:ptCount val="1"/>
                <c:pt idx="0">
                  <c:v>grote weerschijnvlinder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data!$CB$42:$CN$42</c:f>
              <c:numCache>
                <c:formatCode>General</c:formatCode>
                <c:ptCount val="13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0644952"/>
        <c:axId val="440646520"/>
      </c:lineChart>
      <c:catAx>
        <c:axId val="440644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40646520"/>
        <c:crosses val="autoZero"/>
        <c:auto val="1"/>
        <c:lblAlgn val="ctr"/>
        <c:lblOffset val="100"/>
        <c:noMultiLvlLbl val="0"/>
      </c:catAx>
      <c:valAx>
        <c:axId val="440646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40644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1175245624918"/>
          <c:y val="2.6132260727105344E-3"/>
          <c:w val="0.2065882475437508"/>
          <c:h val="0.9513737058207025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Dikkopjes</a:t>
            </a:r>
          </a:p>
        </c:rich>
      </c:tx>
      <c:layout>
        <c:manualLayout>
          <c:xMode val="edge"/>
          <c:yMode val="edge"/>
          <c:x val="4.4467425025853151E-2"/>
          <c:y val="4.0677966101694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18"/>
          <c:order val="0"/>
          <c:tx>
            <c:strRef>
              <c:f>data!$A$24</c:f>
              <c:strCache>
                <c:ptCount val="1"/>
                <c:pt idx="0">
                  <c:v>groot dikkopje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data!$C$24:$BB$24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9"/>
          <c:order val="1"/>
          <c:tx>
            <c:strRef>
              <c:f>data!$A$25</c:f>
              <c:strCache>
                <c:ptCount val="1"/>
                <c:pt idx="0">
                  <c:v>zwartsprietdikkopje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data!$C$25:$BB$25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384936"/>
        <c:axId val="442546120"/>
      </c:barChart>
      <c:catAx>
        <c:axId val="395384936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546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2546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95384936"/>
        <c:crossesAt val="1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Dikkopjes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7.7573849821514093E-2"/>
          <c:w val="0.80529638325973985"/>
          <c:h val="0.84697756393576751"/>
        </c:manualLayout>
      </c:layout>
      <c:lineChart>
        <c:grouping val="standard"/>
        <c:varyColors val="0"/>
        <c:ser>
          <c:idx val="5"/>
          <c:order val="0"/>
          <c:tx>
            <c:strRef>
              <c:f>data!$CA$25</c:f>
              <c:strCache>
                <c:ptCount val="1"/>
                <c:pt idx="0">
                  <c:v>zwartsprietdikkopje</c:v>
                </c:pt>
              </c:strCache>
            </c:strRef>
          </c:tx>
          <c:spPr>
            <a:ln w="31750" cap="rnd">
              <a:solidFill>
                <a:srgbClr val="FFFF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FF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data!$CB$25:$CN$25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6"/>
          <c:order val="1"/>
          <c:tx>
            <c:strRef>
              <c:f>data!$CA$24</c:f>
              <c:strCache>
                <c:ptCount val="1"/>
                <c:pt idx="0">
                  <c:v>groot dikkopje</c:v>
                </c:pt>
              </c:strCache>
            </c:strRef>
          </c:tx>
          <c:spPr>
            <a:ln w="31750" cap="rnd">
              <a:solidFill>
                <a:srgbClr val="CCFF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FF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data!$CB$24:$CN$24</c:f>
              <c:numCache>
                <c:formatCode>General</c:formatCode>
                <c:ptCount val="13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36</c:v>
                </c:pt>
                <c:pt idx="4">
                  <c:v>31</c:v>
                </c:pt>
                <c:pt idx="5">
                  <c:v>13</c:v>
                </c:pt>
                <c:pt idx="6">
                  <c:v>9</c:v>
                </c:pt>
                <c:pt idx="7">
                  <c:v>21</c:v>
                </c:pt>
                <c:pt idx="8">
                  <c:v>6</c:v>
                </c:pt>
                <c:pt idx="9">
                  <c:v>11</c:v>
                </c:pt>
                <c:pt idx="10">
                  <c:v>16</c:v>
                </c:pt>
                <c:pt idx="11">
                  <c:v>13</c:v>
                </c:pt>
                <c:pt idx="12">
                  <c:v>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2545728"/>
        <c:axId val="442544552"/>
      </c:lineChart>
      <c:catAx>
        <c:axId val="4425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42544552"/>
        <c:crosses val="autoZero"/>
        <c:auto val="1"/>
        <c:lblAlgn val="ctr"/>
        <c:lblOffset val="100"/>
        <c:noMultiLvlLbl val="0"/>
      </c:catAx>
      <c:valAx>
        <c:axId val="44254455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4254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70630938806131"/>
          <c:y val="0.19921451707358204"/>
          <c:w val="0.19429369061193871"/>
          <c:h val="0.5686286392977293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Blauwtjes</a:t>
            </a:r>
          </a:p>
        </c:rich>
      </c:tx>
      <c:layout>
        <c:manualLayout>
          <c:xMode val="edge"/>
          <c:yMode val="edge"/>
          <c:x val="4.4467425025853151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9989658738366079E-2"/>
          <c:y val="2.2033898305084745E-2"/>
          <c:w val="0.79627714581178899"/>
          <c:h val="0.87457627118644066"/>
        </c:manualLayout>
      </c:layout>
      <c:barChart>
        <c:barDir val="col"/>
        <c:grouping val="stacked"/>
        <c:varyColors val="0"/>
        <c:ser>
          <c:idx val="20"/>
          <c:order val="0"/>
          <c:tx>
            <c:strRef>
              <c:f>data!$A$26</c:f>
              <c:strCache>
                <c:ptCount val="1"/>
                <c:pt idx="0">
                  <c:v>kleine vuurvlinder</c:v>
                </c:pt>
              </c:strCache>
            </c:strRef>
          </c:tx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data!$C$26:$BB$26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3"/>
          <c:order val="1"/>
          <c:tx>
            <c:strRef>
              <c:f>data!$A$29</c:f>
              <c:strCache>
                <c:ptCount val="1"/>
                <c:pt idx="0">
                  <c:v>icarusblauwtje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data!$C$29:$BB$29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4"/>
          <c:order val="2"/>
          <c:tx>
            <c:strRef>
              <c:f>data!$A$30</c:f>
              <c:strCache>
                <c:ptCount val="1"/>
                <c:pt idx="0">
                  <c:v>boomblauwtje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data!$C$30:$BB$30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5"/>
          <c:order val="3"/>
          <c:tx>
            <c:strRef>
              <c:f>data!$A$31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data!$C$31:$BB$31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4">
                  <c:v>3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6"/>
          <c:order val="4"/>
          <c:tx>
            <c:strRef>
              <c:f>data!$A$32</c:f>
              <c:strCache>
                <c:ptCount val="1"/>
                <c:pt idx="0">
                  <c:v>eikenpage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data!$C$32:$BB$32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0"/>
          <c:order val="5"/>
          <c:tx>
            <c:strRef>
              <c:f>data!$A$40</c:f>
              <c:strCache>
                <c:ptCount val="1"/>
                <c:pt idx="0">
                  <c:v>bruin blauwtje</c:v>
                </c:pt>
              </c:strCache>
            </c:strRef>
          </c:tx>
          <c:invertIfNegative val="0"/>
          <c:val>
            <c:numRef>
              <c:f>data!$C$40:$BB$40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544944"/>
        <c:axId val="442546512"/>
      </c:barChart>
      <c:catAx>
        <c:axId val="442544944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546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254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544944"/>
        <c:crossesAt val="1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064352808857367"/>
          <c:h val="0.877346764450780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Blauwtjes van jaar tot jaar</a:t>
            </a:r>
          </a:p>
        </c:rich>
      </c:tx>
      <c:layout>
        <c:manualLayout>
          <c:xMode val="edge"/>
          <c:yMode val="edge"/>
          <c:x val="0.29834533334437657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2.0888914752037716E-3"/>
          <c:y val="1.2737253853141577E-2"/>
          <c:w val="0.77797514563349079"/>
          <c:h val="0.91181415990413994"/>
        </c:manualLayout>
      </c:layout>
      <c:lineChart>
        <c:grouping val="standard"/>
        <c:varyColors val="0"/>
        <c:ser>
          <c:idx val="18"/>
          <c:order val="0"/>
          <c:tx>
            <c:strRef>
              <c:f>data!$CA$32</c:f>
              <c:strCache>
                <c:ptCount val="1"/>
                <c:pt idx="0">
                  <c:v>eikenpage</c:v>
                </c:pt>
              </c:strCache>
            </c:strRef>
          </c:tx>
          <c:spPr>
            <a:ln w="31750" cap="rnd">
              <a:solidFill>
                <a:srgbClr val="99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data!$CB$32:$CN$32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23</c:v>
                </c:pt>
                <c:pt idx="3">
                  <c:v>5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18</c:v>
                </c:pt>
                <c:pt idx="12">
                  <c:v>1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data!$CA$30</c:f>
              <c:strCache>
                <c:ptCount val="1"/>
                <c:pt idx="0">
                  <c:v>boomblauwtje</c:v>
                </c:pt>
              </c:strCache>
            </c:strRef>
          </c:tx>
          <c:spPr>
            <a:ln w="31750" cap="rnd">
              <a:solidFill>
                <a:srgbClr val="3366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66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data!$CB$30:$CN$30</c:f>
              <c:numCache>
                <c:formatCode>General</c:formatCode>
                <c:ptCount val="13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14</c:v>
                </c:pt>
                <c:pt idx="4">
                  <c:v>7</c:v>
                </c:pt>
                <c:pt idx="5">
                  <c:v>1</c:v>
                </c:pt>
                <c:pt idx="6">
                  <c:v>9</c:v>
                </c:pt>
                <c:pt idx="7">
                  <c:v>12</c:v>
                </c:pt>
                <c:pt idx="8">
                  <c:v>2</c:v>
                </c:pt>
                <c:pt idx="9">
                  <c:v>8</c:v>
                </c:pt>
                <c:pt idx="10">
                  <c:v>6</c:v>
                </c:pt>
                <c:pt idx="11">
                  <c:v>19</c:v>
                </c:pt>
                <c:pt idx="12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data!$CA$29</c:f>
              <c:strCache>
                <c:ptCount val="1"/>
                <c:pt idx="0">
                  <c:v>icarusblauwtje</c:v>
                </c:pt>
              </c:strCache>
            </c:strRef>
          </c:tx>
          <c:spPr>
            <a:ln w="31750" cap="rnd">
              <a:solidFill>
                <a:srgbClr val="FFCC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99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data!$CB$29:$CN$29</c:f>
              <c:numCache>
                <c:formatCode>General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data!$CA$40</c:f>
              <c:strCache>
                <c:ptCount val="1"/>
                <c:pt idx="0">
                  <c:v>bruin blauwtje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data!$CB$40:$CN$40</c:f>
              <c:numCache>
                <c:formatCode>General</c:formatCode>
                <c:ptCount val="13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data!$CA$26</c:f>
              <c:strCache>
                <c:ptCount val="1"/>
                <c:pt idx="0">
                  <c:v>kleine vuurvlinder</c:v>
                </c:pt>
              </c:strCache>
            </c:strRef>
          </c:tx>
          <c:spPr>
            <a:ln w="31750" cap="rnd">
              <a:solidFill>
                <a:srgbClr val="99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data!$CB$26:$CN$26</c:f>
              <c:numCache>
                <c:formatCode>General</c:formatCode>
                <c:ptCount val="13"/>
                <c:pt idx="0">
                  <c:v>16</c:v>
                </c:pt>
                <c:pt idx="1">
                  <c:v>3</c:v>
                </c:pt>
                <c:pt idx="2">
                  <c:v>21</c:v>
                </c:pt>
                <c:pt idx="3">
                  <c:v>36</c:v>
                </c:pt>
                <c:pt idx="4">
                  <c:v>13</c:v>
                </c:pt>
                <c:pt idx="5">
                  <c:v>14</c:v>
                </c:pt>
                <c:pt idx="6">
                  <c:v>25</c:v>
                </c:pt>
                <c:pt idx="7">
                  <c:v>8</c:v>
                </c:pt>
                <c:pt idx="8">
                  <c:v>4</c:v>
                </c:pt>
                <c:pt idx="9">
                  <c:v>25</c:v>
                </c:pt>
                <c:pt idx="10">
                  <c:v>29</c:v>
                </c:pt>
                <c:pt idx="11">
                  <c:v>13</c:v>
                </c:pt>
                <c:pt idx="12">
                  <c:v>2</c:v>
                </c:pt>
              </c:numCache>
            </c:numRef>
          </c:val>
          <c:smooth val="0"/>
        </c:ser>
        <c:ser>
          <c:idx val="17"/>
          <c:order val="5"/>
          <c:tx>
            <c:strRef>
              <c:f>data!$CA$31</c:f>
              <c:strCache>
                <c:ptCount val="1"/>
                <c:pt idx="0">
                  <c:v>kleine parelmoervlinder</c:v>
                </c:pt>
              </c:strCache>
            </c:strRef>
          </c:tx>
          <c:spPr>
            <a:ln w="31750" cap="rnd">
              <a:solidFill>
                <a:srgbClr val="33CC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33CC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data!$CB$31:$CN$31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2547296"/>
        <c:axId val="442537496"/>
      </c:lineChart>
      <c:catAx>
        <c:axId val="44254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42537496"/>
        <c:crosses val="autoZero"/>
        <c:auto val="1"/>
        <c:lblAlgn val="ctr"/>
        <c:lblOffset val="100"/>
        <c:noMultiLvlLbl val="0"/>
      </c:catAx>
      <c:valAx>
        <c:axId val="4425374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4254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11719552443704"/>
          <c:y val="4.7047291684644867E-3"/>
          <c:w val="0.21888280447556291"/>
          <c:h val="0.92292992245958128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Zandoogjes</a:t>
            </a:r>
          </a:p>
        </c:rich>
      </c:tx>
      <c:layout>
        <c:manualLayout>
          <c:xMode val="edge"/>
          <c:yMode val="edge"/>
          <c:x val="5.2740434332988625E-2"/>
          <c:y val="3.7288135593220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data!$A$12</c:f>
              <c:strCache>
                <c:ptCount val="1"/>
                <c:pt idx="0">
                  <c:v>bont zandoogje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data!$C$12:$BB$12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1</c:v>
                </c:pt>
                <c:pt idx="15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</c:ser>
        <c:ser>
          <c:idx val="7"/>
          <c:order val="1"/>
          <c:tx>
            <c:strRef>
              <c:f>data!$A$13</c:f>
              <c:strCache>
                <c:ptCount val="1"/>
                <c:pt idx="0">
                  <c:v>oranje zandoogje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data!$C$13:$BB$13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2</c:v>
                </c:pt>
                <c:pt idx="36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8"/>
          <c:order val="2"/>
          <c:tx>
            <c:strRef>
              <c:f>data!$A$14</c:f>
              <c:strCache>
                <c:ptCount val="1"/>
                <c:pt idx="0">
                  <c:v>bruin zandoogje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data!$C$14:$BB$14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3</c:v>
                </c:pt>
                <c:pt idx="27">
                  <c:v>3</c:v>
                </c:pt>
                <c:pt idx="28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2</c:v>
                </c:pt>
                <c:pt idx="34">
                  <c:v>6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7"/>
          <c:order val="3"/>
          <c:tx>
            <c:strRef>
              <c:f>data!$A$33</c:f>
              <c:strCache>
                <c:ptCount val="1"/>
                <c:pt idx="0">
                  <c:v>hooibeestje</c:v>
                </c:pt>
              </c:strCache>
            </c:strRef>
          </c:tx>
          <c:spPr>
            <a:solidFill>
              <a:srgbClr val="FF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data!$C$33:$BB$33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542984"/>
        <c:axId val="442539848"/>
      </c:barChart>
      <c:catAx>
        <c:axId val="442542984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539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2539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542984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Zandoogjes van jaar tot jaar</a:t>
            </a:r>
          </a:p>
        </c:rich>
      </c:tx>
      <c:layout>
        <c:manualLayout>
          <c:xMode val="edge"/>
          <c:yMode val="edge"/>
          <c:x val="0.24726139551073348"/>
          <c:y val="1.46405216702776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4.8210152378286844E-3"/>
          <c:y val="7.7573849821514093E-2"/>
          <c:w val="0.81076063078498972"/>
          <c:h val="0.84697756393576751"/>
        </c:manualLayout>
      </c:layout>
      <c:lineChart>
        <c:grouping val="standard"/>
        <c:varyColors val="0"/>
        <c:ser>
          <c:idx val="23"/>
          <c:order val="0"/>
          <c:tx>
            <c:strRef>
              <c:f>data!$CA$33</c:f>
              <c:strCache>
                <c:ptCount val="1"/>
                <c:pt idx="0">
                  <c:v>hooibeestje</c:v>
                </c:pt>
              </c:strCache>
            </c:strRef>
          </c:tx>
          <c:spPr>
            <a:ln w="31750" cap="rnd">
              <a:solidFill>
                <a:srgbClr val="FFCC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CC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data!$CB$33:$CN$33</c:f>
              <c:numCache>
                <c:formatCode>General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data!$CA$14</c:f>
              <c:strCache>
                <c:ptCount val="1"/>
                <c:pt idx="0">
                  <c:v>bruin zandoogje</c:v>
                </c:pt>
              </c:strCache>
            </c:strRef>
          </c:tx>
          <c:spPr>
            <a:ln w="31750" cap="rnd">
              <a:solidFill>
                <a:srgbClr val="00008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008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data!$CB$14:$CN$14</c:f>
              <c:numCache>
                <c:formatCode>General</c:formatCode>
                <c:ptCount val="13"/>
                <c:pt idx="0">
                  <c:v>9</c:v>
                </c:pt>
                <c:pt idx="1">
                  <c:v>14</c:v>
                </c:pt>
                <c:pt idx="2">
                  <c:v>28</c:v>
                </c:pt>
                <c:pt idx="3">
                  <c:v>9</c:v>
                </c:pt>
                <c:pt idx="4">
                  <c:v>17</c:v>
                </c:pt>
                <c:pt idx="5">
                  <c:v>13</c:v>
                </c:pt>
                <c:pt idx="6">
                  <c:v>46</c:v>
                </c:pt>
                <c:pt idx="7">
                  <c:v>85</c:v>
                </c:pt>
                <c:pt idx="8">
                  <c:v>25</c:v>
                </c:pt>
                <c:pt idx="9">
                  <c:v>41</c:v>
                </c:pt>
                <c:pt idx="10">
                  <c:v>14</c:v>
                </c:pt>
                <c:pt idx="11">
                  <c:v>32</c:v>
                </c:pt>
                <c:pt idx="12">
                  <c:v>27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data!$CA$13</c:f>
              <c:strCache>
                <c:ptCount val="1"/>
                <c:pt idx="0">
                  <c:v>oranje zandoogje</c:v>
                </c:pt>
              </c:strCache>
            </c:strRef>
          </c:tx>
          <c:spPr>
            <a:ln w="31750" cap="rnd">
              <a:solidFill>
                <a:srgbClr val="CCCC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CCCC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data!$CB$13:$CN$13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11</c:v>
                </c:pt>
                <c:pt idx="3">
                  <c:v>22</c:v>
                </c:pt>
                <c:pt idx="4">
                  <c:v>13</c:v>
                </c:pt>
                <c:pt idx="5">
                  <c:v>3</c:v>
                </c:pt>
                <c:pt idx="6">
                  <c:v>16</c:v>
                </c:pt>
                <c:pt idx="7">
                  <c:v>23</c:v>
                </c:pt>
                <c:pt idx="8">
                  <c:v>32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data!$CA$12</c:f>
              <c:strCache>
                <c:ptCount val="1"/>
                <c:pt idx="0">
                  <c:v>bont zandoogje</c:v>
                </c:pt>
              </c:strCache>
            </c:strRef>
          </c:tx>
          <c:spPr>
            <a:ln w="31750" cap="rnd">
              <a:solidFill>
                <a:srgbClr val="0066CC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66CC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data!$CB$12:$CN$12</c:f>
              <c:numCache>
                <c:formatCode>General</c:formatCode>
                <c:ptCount val="13"/>
                <c:pt idx="0">
                  <c:v>18</c:v>
                </c:pt>
                <c:pt idx="1">
                  <c:v>3</c:v>
                </c:pt>
                <c:pt idx="2">
                  <c:v>29</c:v>
                </c:pt>
                <c:pt idx="3">
                  <c:v>19</c:v>
                </c:pt>
                <c:pt idx="4">
                  <c:v>25</c:v>
                </c:pt>
                <c:pt idx="5">
                  <c:v>14</c:v>
                </c:pt>
                <c:pt idx="6">
                  <c:v>34</c:v>
                </c:pt>
                <c:pt idx="7">
                  <c:v>51</c:v>
                </c:pt>
                <c:pt idx="8">
                  <c:v>7</c:v>
                </c:pt>
                <c:pt idx="9">
                  <c:v>9</c:v>
                </c:pt>
                <c:pt idx="10">
                  <c:v>14</c:v>
                </c:pt>
                <c:pt idx="11">
                  <c:v>12</c:v>
                </c:pt>
                <c:pt idx="12">
                  <c:v>13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2535928"/>
        <c:axId val="442543376"/>
      </c:lineChart>
      <c:catAx>
        <c:axId val="44253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42543376"/>
        <c:crosses val="autoZero"/>
        <c:auto val="1"/>
        <c:lblAlgn val="ctr"/>
        <c:lblOffset val="100"/>
        <c:noMultiLvlLbl val="0"/>
      </c:catAx>
      <c:valAx>
        <c:axId val="442543376"/>
        <c:scaling>
          <c:orientation val="minMax"/>
          <c:max val="6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4253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390268067593607"/>
          <c:y val="2.3528257030250056E-2"/>
          <c:w val="0.18609731932406401"/>
          <c:h val="0.8447060598255521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l-NL"/>
              <a:t>2019 Dagactieve nachtvlinders</a:t>
            </a:r>
          </a:p>
        </c:rich>
      </c:tx>
      <c:layout>
        <c:manualLayout>
          <c:xMode val="edge"/>
          <c:yMode val="edge"/>
          <c:x val="5.5842812823164424E-2"/>
          <c:y val="3.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228541882109618E-2"/>
          <c:y val="2.2033898305084745E-2"/>
          <c:w val="0.78903826266804555"/>
          <c:h val="0.87457627118644066"/>
        </c:manualLayout>
      </c:layout>
      <c:barChart>
        <c:barDir val="col"/>
        <c:grouping val="stacked"/>
        <c:varyColors val="0"/>
        <c:ser>
          <c:idx val="28"/>
          <c:order val="0"/>
          <c:tx>
            <c:strRef>
              <c:f>data!$A$34</c:f>
              <c:strCache>
                <c:ptCount val="1"/>
                <c:pt idx="0">
                  <c:v>gamma-uil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data!$C$34:$BB$34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1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9"/>
          <c:order val="1"/>
          <c:tx>
            <c:strRef>
              <c:f>data!$A$35</c:f>
              <c:strCache>
                <c:ptCount val="1"/>
                <c:pt idx="0">
                  <c:v>sint-jacobsvlinder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data!$C$35:$BB$35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30"/>
          <c:order val="2"/>
          <c:tx>
            <c:strRef>
              <c:f>data!$A$36</c:f>
              <c:strCache>
                <c:ptCount val="1"/>
                <c:pt idx="0">
                  <c:v>kolibrievlinder</c:v>
                </c:pt>
              </c:strCache>
            </c:strRef>
          </c:tx>
          <c:spPr>
            <a:solidFill>
              <a:srgbClr val="6666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data!$C$36:$BB$36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0"/>
          <c:order val="3"/>
          <c:tx>
            <c:strRef>
              <c:f>data!$A$37</c:f>
              <c:strCache>
                <c:ptCount val="1"/>
                <c:pt idx="0">
                  <c:v>sint-jansvlinder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data!$C$37:$BB$37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1"/>
          <c:order val="4"/>
          <c:tx>
            <c:strRef>
              <c:f>data!$A$39</c:f>
              <c:strCache>
                <c:ptCount val="1"/>
                <c:pt idx="0">
                  <c:v>phegeavlinder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data!$C$6:$BB$6</c:f>
              <c:numCache>
                <c:formatCode>[$-413]d/mmm;@</c:formatCode>
                <c:ptCount val="52"/>
                <c:pt idx="0">
                  <c:v>43556</c:v>
                </c:pt>
                <c:pt idx="2">
                  <c:v>43563</c:v>
                </c:pt>
                <c:pt idx="4">
                  <c:v>43571</c:v>
                </c:pt>
                <c:pt idx="5">
                  <c:v>43573</c:v>
                </c:pt>
                <c:pt idx="6">
                  <c:v>43577</c:v>
                </c:pt>
                <c:pt idx="7">
                  <c:v>43579</c:v>
                </c:pt>
                <c:pt idx="8">
                  <c:v>43586</c:v>
                </c:pt>
                <c:pt idx="10">
                  <c:v>43596</c:v>
                </c:pt>
                <c:pt idx="11">
                  <c:v>43596</c:v>
                </c:pt>
                <c:pt idx="12">
                  <c:v>43598</c:v>
                </c:pt>
                <c:pt idx="14">
                  <c:v>43607</c:v>
                </c:pt>
                <c:pt idx="15">
                  <c:v>43609</c:v>
                </c:pt>
                <c:pt idx="18">
                  <c:v>43623</c:v>
                </c:pt>
                <c:pt idx="19">
                  <c:v>43625</c:v>
                </c:pt>
                <c:pt idx="20">
                  <c:v>43627</c:v>
                </c:pt>
                <c:pt idx="21">
                  <c:v>43632</c:v>
                </c:pt>
                <c:pt idx="22">
                  <c:v>43635</c:v>
                </c:pt>
                <c:pt idx="24">
                  <c:v>43642</c:v>
                </c:pt>
                <c:pt idx="27">
                  <c:v>43652</c:v>
                </c:pt>
                <c:pt idx="28">
                  <c:v>43655</c:v>
                </c:pt>
                <c:pt idx="30">
                  <c:v>43663</c:v>
                </c:pt>
                <c:pt idx="31">
                  <c:v>43665</c:v>
                </c:pt>
                <c:pt idx="32">
                  <c:v>43670</c:v>
                </c:pt>
                <c:pt idx="34">
                  <c:v>43676</c:v>
                </c:pt>
                <c:pt idx="36">
                  <c:v>43682</c:v>
                </c:pt>
                <c:pt idx="40">
                  <c:v>43700</c:v>
                </c:pt>
                <c:pt idx="41">
                  <c:v>43702</c:v>
                </c:pt>
                <c:pt idx="42">
                  <c:v>43703</c:v>
                </c:pt>
                <c:pt idx="45">
                  <c:v>43716</c:v>
                </c:pt>
                <c:pt idx="47">
                  <c:v>43723</c:v>
                </c:pt>
                <c:pt idx="48">
                  <c:v>43727</c:v>
                </c:pt>
                <c:pt idx="49">
                  <c:v>43729</c:v>
                </c:pt>
                <c:pt idx="50">
                  <c:v>43735</c:v>
                </c:pt>
                <c:pt idx="51">
                  <c:v>43735</c:v>
                </c:pt>
              </c:numCache>
            </c:numRef>
          </c:cat>
          <c:val>
            <c:numRef>
              <c:f>data!$C$39:$BB$39</c:f>
              <c:numCache>
                <c:formatCode>General</c:formatCode>
                <c:ptCount val="5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7">
                  <c:v>1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5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2542200"/>
        <c:axId val="442535536"/>
      </c:barChart>
      <c:catAx>
        <c:axId val="442542200"/>
        <c:scaling>
          <c:orientation val="minMax"/>
        </c:scaling>
        <c:delete val="0"/>
        <c:axPos val="b"/>
        <c:numFmt formatCode="[$-413]d/mmm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535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2535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442542200"/>
        <c:crossesAt val="1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67631851085833"/>
          <c:y val="1.864406779661017E-2"/>
          <c:w val="0.15718717683557393"/>
          <c:h val="0.88305084745762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Dagactieve nachtvlinders van jaar tot jaar</a:t>
            </a:r>
          </a:p>
        </c:rich>
      </c:tx>
      <c:layout>
        <c:manualLayout>
          <c:xMode val="edge"/>
          <c:yMode val="edge"/>
          <c:x val="0.19589069224594233"/>
          <c:y val="1.25490185745237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3.4549533565162282E-3"/>
          <c:y val="7.7573849821514093E-2"/>
          <c:w val="0.80939456890367723"/>
          <c:h val="0.84697756393576751"/>
        </c:manualLayout>
      </c:layout>
      <c:lineChart>
        <c:grouping val="standard"/>
        <c:varyColors val="0"/>
        <c:ser>
          <c:idx val="18"/>
          <c:order val="0"/>
          <c:tx>
            <c:strRef>
              <c:f>data!$CA$39</c:f>
              <c:strCache>
                <c:ptCount val="1"/>
                <c:pt idx="0">
                  <c:v>phegeavlinder</c:v>
                </c:pt>
              </c:strCache>
            </c:strRef>
          </c:tx>
          <c:spPr>
            <a:ln w="31750" cap="rnd">
              <a:solidFill>
                <a:srgbClr val="99336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336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data!$CB$39:$CN$39</c:f>
              <c:numCache>
                <c:formatCode>General</c:formatCode>
                <c:ptCount val="13"/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23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smooth val="0"/>
        </c:ser>
        <c:ser>
          <c:idx val="17"/>
          <c:order val="1"/>
          <c:tx>
            <c:strRef>
              <c:f>data!$CA$37</c:f>
              <c:strCache>
                <c:ptCount val="1"/>
                <c:pt idx="0">
                  <c:v>sint-jansvlinder</c:v>
                </c:pt>
              </c:strCache>
            </c:strRef>
          </c:tx>
          <c:spPr>
            <a:ln w="31750" cap="rnd">
              <a:solidFill>
                <a:srgbClr val="9999FF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9999FF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data!$CB$37:$CN$37</c:f>
              <c:numCache>
                <c:formatCode>General</c:formatCode>
                <c:ptCount val="13"/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smooth val="0"/>
        </c:ser>
        <c:ser>
          <c:idx val="9"/>
          <c:order val="2"/>
          <c:tx>
            <c:strRef>
              <c:f>data!$CA$36</c:f>
              <c:strCache>
                <c:ptCount val="1"/>
                <c:pt idx="0">
                  <c:v>kolibrievlinder</c:v>
                </c:pt>
              </c:strCache>
            </c:strRef>
          </c:tx>
          <c:spPr>
            <a:ln w="31750" cap="rnd">
              <a:solidFill>
                <a:srgbClr val="666699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666699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data!$CB$36:$CN$36</c:f>
              <c:numCache>
                <c:formatCode>General</c:formatCode>
                <c:ptCount val="13"/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data!$CA$35</c:f>
              <c:strCache>
                <c:ptCount val="1"/>
                <c:pt idx="0">
                  <c:v>sint-jacobsvlinder</c:v>
                </c:pt>
              </c:strCache>
            </c:strRef>
          </c:tx>
          <c:spPr>
            <a:ln w="31750" cap="rnd">
              <a:solidFill>
                <a:srgbClr val="FF66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6600"/>
              </a:solidFill>
              <a:ln>
                <a:solidFill>
                  <a:srgbClr val="FFCC9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data!$CB$35:$CN$35</c:f>
              <c:numCache>
                <c:formatCode>General</c:formatCode>
                <c:ptCount val="13"/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smooth val="0"/>
        </c:ser>
        <c:ser>
          <c:idx val="6"/>
          <c:order val="4"/>
          <c:tx>
            <c:strRef>
              <c:f>data!$CA$34</c:f>
              <c:strCache>
                <c:ptCount val="1"/>
                <c:pt idx="0">
                  <c:v>gamma-uil</c:v>
                </c:pt>
              </c:strCache>
            </c:strRef>
          </c:tx>
          <c:spPr>
            <a:ln w="31750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FF990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data!$CB$9:$CN$9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data!$CB$34:$CN$34</c:f>
              <c:numCache>
                <c:formatCode>General</c:formatCode>
                <c:ptCount val="13"/>
                <c:pt idx="1">
                  <c:v>0</c:v>
                </c:pt>
                <c:pt idx="2">
                  <c:v>10</c:v>
                </c:pt>
                <c:pt idx="3">
                  <c:v>3</c:v>
                </c:pt>
                <c:pt idx="4">
                  <c:v>4</c:v>
                </c:pt>
                <c:pt idx="5">
                  <c:v>0</c:v>
                </c:pt>
                <c:pt idx="6">
                  <c:v>67</c:v>
                </c:pt>
                <c:pt idx="7">
                  <c:v>1</c:v>
                </c:pt>
                <c:pt idx="8">
                  <c:v>2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2541024"/>
        <c:axId val="442535144"/>
      </c:lineChart>
      <c:catAx>
        <c:axId val="44254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42535144"/>
        <c:crosses val="autoZero"/>
        <c:auto val="1"/>
        <c:lblAlgn val="ctr"/>
        <c:lblOffset val="100"/>
        <c:noMultiLvlLbl val="0"/>
      </c:catAx>
      <c:valAx>
        <c:axId val="442535144"/>
        <c:scaling>
          <c:orientation val="minMax"/>
          <c:max val="25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4254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117055691331097"/>
          <c:y val="8.887735359972386E-3"/>
          <c:w val="0.1877334742277367"/>
          <c:h val="0.9200011593843934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800" b="1"/>
              <a:t>Totaal aantal getelde vlinders  2007-2019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data!$CR$10:$CR$42</c:f>
              <c:strCache>
                <c:ptCount val="33"/>
                <c:pt idx="0">
                  <c:v>citroenvlinder</c:v>
                </c:pt>
                <c:pt idx="1">
                  <c:v>klein koolwitje</c:v>
                </c:pt>
                <c:pt idx="2">
                  <c:v>atalanta</c:v>
                </c:pt>
                <c:pt idx="3">
                  <c:v>gehakkelde aurelia</c:v>
                </c:pt>
                <c:pt idx="4">
                  <c:v>dagpauwoog</c:v>
                </c:pt>
                <c:pt idx="5">
                  <c:v>klein geaderd witje</c:v>
                </c:pt>
                <c:pt idx="6">
                  <c:v>bruin zandoogje</c:v>
                </c:pt>
                <c:pt idx="7">
                  <c:v>groot koolwitje</c:v>
                </c:pt>
                <c:pt idx="8">
                  <c:v>distelvlinder</c:v>
                </c:pt>
                <c:pt idx="9">
                  <c:v>oranjetipje</c:v>
                </c:pt>
                <c:pt idx="10">
                  <c:v>bont zandoogje</c:v>
                </c:pt>
                <c:pt idx="11">
                  <c:v>kleine vuurvlinder</c:v>
                </c:pt>
                <c:pt idx="12">
                  <c:v>groot dikkopje</c:v>
                </c:pt>
                <c:pt idx="13">
                  <c:v>landkaartje</c:v>
                </c:pt>
                <c:pt idx="14">
                  <c:v>witje onbekend</c:v>
                </c:pt>
                <c:pt idx="15">
                  <c:v>oranje zandoogje</c:v>
                </c:pt>
                <c:pt idx="16">
                  <c:v>boomblauwtje</c:v>
                </c:pt>
                <c:pt idx="17">
                  <c:v>gamma-uil</c:v>
                </c:pt>
                <c:pt idx="18">
                  <c:v>eikenpage</c:v>
                </c:pt>
                <c:pt idx="19">
                  <c:v>kleine parelmoervlinder</c:v>
                </c:pt>
                <c:pt idx="20">
                  <c:v>phegeavlinder</c:v>
                </c:pt>
                <c:pt idx="21">
                  <c:v>sint-jacobsvlinder</c:v>
                </c:pt>
                <c:pt idx="22">
                  <c:v>koninginnenpage</c:v>
                </c:pt>
                <c:pt idx="23">
                  <c:v>icarusblauwtje</c:v>
                </c:pt>
                <c:pt idx="24">
                  <c:v>kleine vos</c:v>
                </c:pt>
                <c:pt idx="25">
                  <c:v>zwartsprietdikkopje</c:v>
                </c:pt>
                <c:pt idx="26">
                  <c:v>hooibeestje</c:v>
                </c:pt>
                <c:pt idx="27">
                  <c:v>kolibrievlinder</c:v>
                </c:pt>
                <c:pt idx="28">
                  <c:v>sint-jansvlinder</c:v>
                </c:pt>
                <c:pt idx="29">
                  <c:v>bruine metaalvlinder</c:v>
                </c:pt>
                <c:pt idx="30">
                  <c:v>bruin blauwtje</c:v>
                </c:pt>
                <c:pt idx="31">
                  <c:v>grote parelmoervlinder</c:v>
                </c:pt>
                <c:pt idx="32">
                  <c:v>grote weerschijnvlinder</c:v>
                </c:pt>
              </c:strCache>
            </c:strRef>
          </c:cat>
          <c:val>
            <c:numRef>
              <c:f>data!$CS$10:$CS$42</c:f>
              <c:numCache>
                <c:formatCode>General</c:formatCode>
                <c:ptCount val="33"/>
                <c:pt idx="0">
                  <c:v>1300</c:v>
                </c:pt>
                <c:pt idx="1">
                  <c:v>1263</c:v>
                </c:pt>
                <c:pt idx="2">
                  <c:v>824</c:v>
                </c:pt>
                <c:pt idx="3">
                  <c:v>559</c:v>
                </c:pt>
                <c:pt idx="4">
                  <c:v>545</c:v>
                </c:pt>
                <c:pt idx="5">
                  <c:v>459</c:v>
                </c:pt>
                <c:pt idx="6">
                  <c:v>360</c:v>
                </c:pt>
                <c:pt idx="7">
                  <c:v>330</c:v>
                </c:pt>
                <c:pt idx="8">
                  <c:v>287</c:v>
                </c:pt>
                <c:pt idx="9">
                  <c:v>276</c:v>
                </c:pt>
                <c:pt idx="10">
                  <c:v>248</c:v>
                </c:pt>
                <c:pt idx="11">
                  <c:v>209</c:v>
                </c:pt>
                <c:pt idx="12">
                  <c:v>197</c:v>
                </c:pt>
                <c:pt idx="13">
                  <c:v>149</c:v>
                </c:pt>
                <c:pt idx="14">
                  <c:v>140</c:v>
                </c:pt>
                <c:pt idx="15">
                  <c:v>135</c:v>
                </c:pt>
                <c:pt idx="16">
                  <c:v>103</c:v>
                </c:pt>
                <c:pt idx="17">
                  <c:v>103</c:v>
                </c:pt>
                <c:pt idx="18">
                  <c:v>64</c:v>
                </c:pt>
                <c:pt idx="19">
                  <c:v>42</c:v>
                </c:pt>
                <c:pt idx="20">
                  <c:v>35</c:v>
                </c:pt>
                <c:pt idx="21">
                  <c:v>29</c:v>
                </c:pt>
                <c:pt idx="22">
                  <c:v>25</c:v>
                </c:pt>
                <c:pt idx="23">
                  <c:v>24</c:v>
                </c:pt>
                <c:pt idx="24">
                  <c:v>21</c:v>
                </c:pt>
                <c:pt idx="25">
                  <c:v>18</c:v>
                </c:pt>
                <c:pt idx="26">
                  <c:v>15</c:v>
                </c:pt>
                <c:pt idx="27">
                  <c:v>8</c:v>
                </c:pt>
                <c:pt idx="28">
                  <c:v>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539064"/>
        <c:axId val="442532008"/>
      </c:barChart>
      <c:catAx>
        <c:axId val="44253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42532008"/>
        <c:crosses val="autoZero"/>
        <c:auto val="1"/>
        <c:lblAlgn val="ctr"/>
        <c:lblOffset val="100"/>
        <c:noMultiLvlLbl val="0"/>
      </c:catAx>
      <c:valAx>
        <c:axId val="442532008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42539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vjtj!$N$90:$N$91</c:f>
              <c:numCache>
                <c:formatCode>0.000</c:formatCode>
                <c:ptCount val="2"/>
                <c:pt idx="0">
                  <c:v>-0.76233591733675121</c:v>
                </c:pt>
                <c:pt idx="1">
                  <c:v>0.76233591733675121</c:v>
                </c:pt>
              </c:numCache>
            </c:numRef>
          </c:xVal>
          <c:yVal>
            <c:numRef>
              <c:f>vjtj!$N$92:$N$93</c:f>
              <c:numCache>
                <c:formatCode>0.000</c:formatCode>
                <c:ptCount val="2"/>
                <c:pt idx="0">
                  <c:v>-0.49782887269077841</c:v>
                </c:pt>
                <c:pt idx="1">
                  <c:v>0.49782887269077841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15568"/>
        <c:axId val="394409296"/>
      </c:scatterChart>
      <c:valAx>
        <c:axId val="3944155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09296"/>
        <c:crosses val="autoZero"/>
        <c:crossBetween val="midCat"/>
        <c:majorUnit val="5"/>
        <c:minorUnit val="5"/>
      </c:valAx>
      <c:valAx>
        <c:axId val="394409296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55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85598293019127"/>
          <c:y val="1.258377586522615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KNMI!$T$472:$T$473</c:f>
              <c:numCache>
                <c:formatCode>0.000</c:formatCode>
                <c:ptCount val="2"/>
                <c:pt idx="0">
                  <c:v>-0.76233591733675121</c:v>
                </c:pt>
                <c:pt idx="1">
                  <c:v>0.76233591733675121</c:v>
                </c:pt>
              </c:numCache>
            </c:numRef>
          </c:xVal>
          <c:yVal>
            <c:numRef>
              <c:f>KNMI!$U$472:$U$473</c:f>
              <c:numCache>
                <c:formatCode>0.000</c:formatCode>
                <c:ptCount val="2"/>
                <c:pt idx="0">
                  <c:v>-0.49782887269077841</c:v>
                </c:pt>
                <c:pt idx="1">
                  <c:v>0.49782887269077841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38280"/>
        <c:axId val="442532400"/>
      </c:scatterChart>
      <c:valAx>
        <c:axId val="44253828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32400"/>
        <c:crosses val="autoZero"/>
        <c:crossBetween val="midCat"/>
        <c:majorUnit val="5"/>
        <c:minorUnit val="5"/>
      </c:valAx>
      <c:valAx>
        <c:axId val="4425324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3828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KNMI!$T$480:$T$481</c:f>
              <c:numCache>
                <c:formatCode>0.000</c:formatCode>
                <c:ptCount val="2"/>
                <c:pt idx="0">
                  <c:v>-1.0771981918848148</c:v>
                </c:pt>
                <c:pt idx="1">
                  <c:v>1.0771981918848148</c:v>
                </c:pt>
              </c:numCache>
            </c:numRef>
          </c:xVal>
          <c:yVal>
            <c:numRef>
              <c:f>KNMI!$U$480:$U$481</c:f>
              <c:numCache>
                <c:formatCode>0.000</c:formatCode>
                <c:ptCount val="2"/>
                <c:pt idx="0">
                  <c:v>-1.2580883187926533</c:v>
                </c:pt>
                <c:pt idx="1">
                  <c:v>1.2580883187926533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34752"/>
        <c:axId val="442536320"/>
      </c:scatterChart>
      <c:valAx>
        <c:axId val="442534752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36320"/>
        <c:crosses val="autoZero"/>
        <c:crossBetween val="midCat"/>
        <c:majorUnit val="5"/>
        <c:minorUnit val="5"/>
      </c:valAx>
      <c:valAx>
        <c:axId val="44253632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34752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KNMI!$W$472:$W$473</c:f>
              <c:numCache>
                <c:formatCode>0.000</c:formatCode>
                <c:ptCount val="2"/>
                <c:pt idx="0">
                  <c:v>-0.80157774510738122</c:v>
                </c:pt>
                <c:pt idx="1">
                  <c:v>0.80157774510738122</c:v>
                </c:pt>
              </c:numCache>
            </c:numRef>
          </c:xVal>
          <c:yVal>
            <c:numRef>
              <c:f>KNMI!$X$472:$X$473</c:f>
              <c:numCache>
                <c:formatCode>0.000</c:formatCode>
                <c:ptCount val="2"/>
                <c:pt idx="0">
                  <c:v>-0.36615361429094895</c:v>
                </c:pt>
                <c:pt idx="1">
                  <c:v>0.36615361429094895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33968"/>
        <c:axId val="442537888"/>
      </c:scatterChart>
      <c:valAx>
        <c:axId val="44253396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37888"/>
        <c:crosses val="autoZero"/>
        <c:crossBetween val="midCat"/>
        <c:majorUnit val="5"/>
        <c:minorUnit val="5"/>
      </c:valAx>
      <c:valAx>
        <c:axId val="442537888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3396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KNMI!$W$480:$W$481</c:f>
              <c:numCache>
                <c:formatCode>0.000</c:formatCode>
                <c:ptCount val="2"/>
                <c:pt idx="0">
                  <c:v>-0.72701018843551402</c:v>
                </c:pt>
                <c:pt idx="1">
                  <c:v>0.72701018843551402</c:v>
                </c:pt>
              </c:numCache>
            </c:numRef>
          </c:xVal>
          <c:yVal>
            <c:numRef>
              <c:f>KNMI!$X$480:$X$481</c:f>
              <c:numCache>
                <c:formatCode>0.000</c:formatCode>
                <c:ptCount val="2"/>
                <c:pt idx="0">
                  <c:v>-0.88504267897324751</c:v>
                </c:pt>
                <c:pt idx="1">
                  <c:v>0.88504267897324751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40240"/>
        <c:axId val="442537104"/>
      </c:scatterChart>
      <c:valAx>
        <c:axId val="442540240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37104"/>
        <c:crosses val="autoZero"/>
        <c:crossBetween val="midCat"/>
        <c:majorUnit val="5"/>
        <c:minorUnit val="5"/>
      </c:valAx>
      <c:valAx>
        <c:axId val="442537104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40240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KNMI!$T$476:$T$477</c:f>
              <c:numCache>
                <c:formatCode>0.000</c:formatCode>
                <c:ptCount val="2"/>
                <c:pt idx="0">
                  <c:v>-0.99318501490087707</c:v>
                </c:pt>
                <c:pt idx="1">
                  <c:v>0.99318501490087707</c:v>
                </c:pt>
              </c:numCache>
            </c:numRef>
          </c:xVal>
          <c:yVal>
            <c:numRef>
              <c:f>KNMI!$U$476:$U$477</c:f>
              <c:numCache>
                <c:formatCode>0.000</c:formatCode>
                <c:ptCount val="2"/>
                <c:pt idx="0">
                  <c:v>-0.95090953648929222</c:v>
                </c:pt>
                <c:pt idx="1">
                  <c:v>0.95090953648929222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541416"/>
        <c:axId val="442540632"/>
      </c:scatterChart>
      <c:valAx>
        <c:axId val="4425414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40632"/>
        <c:crosses val="autoZero"/>
        <c:crossBetween val="midCat"/>
        <c:majorUnit val="5"/>
        <c:minorUnit val="5"/>
      </c:valAx>
      <c:valAx>
        <c:axId val="44254063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25414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KNMI!$W$476:$W$477</c:f>
              <c:numCache>
                <c:formatCode>0.000</c:formatCode>
                <c:ptCount val="2"/>
                <c:pt idx="0">
                  <c:v>-0.75778289997438142</c:v>
                </c:pt>
                <c:pt idx="1">
                  <c:v>0.75778289997438142</c:v>
                </c:pt>
              </c:numCache>
            </c:numRef>
          </c:xVal>
          <c:yVal>
            <c:numRef>
              <c:f>KNMI!$X$476:$X$477</c:f>
              <c:numCache>
                <c:formatCode>0.000</c:formatCode>
                <c:ptCount val="2"/>
                <c:pt idx="0">
                  <c:v>-0.7479536242106769</c:v>
                </c:pt>
                <c:pt idx="1">
                  <c:v>0.7479536242106769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0641424"/>
        <c:axId val="445215472"/>
      </c:scatterChart>
      <c:valAx>
        <c:axId val="440641424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5215472"/>
        <c:crosses val="autoZero"/>
        <c:crossBetween val="midCat"/>
        <c:majorUnit val="5"/>
        <c:minorUnit val="5"/>
      </c:valAx>
      <c:valAx>
        <c:axId val="445215472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440641424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vjtj!$K$90:$K$91</c:f>
              <c:numCache>
                <c:formatCode>0.000</c:formatCode>
                <c:ptCount val="2"/>
                <c:pt idx="0">
                  <c:v>-1.0350674280644221</c:v>
                </c:pt>
                <c:pt idx="1">
                  <c:v>1.0350674280644221</c:v>
                </c:pt>
              </c:numCache>
            </c:numRef>
          </c:xVal>
          <c:yVal>
            <c:numRef>
              <c:f>vjtj!$K$92:$K$93</c:f>
              <c:numCache>
                <c:formatCode>0.000</c:formatCode>
                <c:ptCount val="2"/>
                <c:pt idx="0">
                  <c:v>-0.69280271952676553</c:v>
                </c:pt>
                <c:pt idx="1">
                  <c:v>0.69280271952676553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13216"/>
        <c:axId val="394415960"/>
      </c:scatterChart>
      <c:valAx>
        <c:axId val="394413216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5960"/>
        <c:crosses val="autoZero"/>
        <c:crossBetween val="midCat"/>
        <c:majorUnit val="5"/>
        <c:minorUnit val="5"/>
      </c:valAx>
      <c:valAx>
        <c:axId val="39441596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32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0199075992694E-2"/>
          <c:y val="4.3591426071741032E-2"/>
          <c:w val="0.86013660573130113"/>
          <c:h val="0.9128171478565179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  <a:tailEnd type="triangle" w="lg" len="lg"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50800" cap="rnd">
                <a:solidFill>
                  <a:srgbClr val="FF0000"/>
                </a:solidFill>
                <a:round/>
                <a:tailEnd type="triangle" w="lg" len="lg"/>
              </a:ln>
              <a:effectLst/>
            </c:spPr>
          </c:dPt>
          <c:xVal>
            <c:numRef>
              <c:f>vjtj!$N$100:$N$101</c:f>
              <c:numCache>
                <c:formatCode>0.000</c:formatCode>
                <c:ptCount val="2"/>
                <c:pt idx="0">
                  <c:v>-1.0771981918848148</c:v>
                </c:pt>
                <c:pt idx="1">
                  <c:v>1.0771981918848148</c:v>
                </c:pt>
              </c:numCache>
            </c:numRef>
          </c:xVal>
          <c:yVal>
            <c:numRef>
              <c:f>vjtj!$N$102:$N$103</c:f>
              <c:numCache>
                <c:formatCode>0.000</c:formatCode>
                <c:ptCount val="2"/>
                <c:pt idx="0">
                  <c:v>-1.2580883187926533</c:v>
                </c:pt>
                <c:pt idx="1">
                  <c:v>1.2580883187926533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413608"/>
        <c:axId val="394414000"/>
      </c:scatterChart>
      <c:valAx>
        <c:axId val="394413608"/>
        <c:scaling>
          <c:orientation val="minMax"/>
          <c:max val="2"/>
          <c:min val="-2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4000"/>
        <c:crosses val="autoZero"/>
        <c:crossBetween val="midCat"/>
        <c:majorUnit val="5"/>
        <c:minorUnit val="5"/>
      </c:valAx>
      <c:valAx>
        <c:axId val="394414000"/>
        <c:scaling>
          <c:orientation val="minMax"/>
          <c:max val="2"/>
          <c:min val="-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crossAx val="394413608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pageSetup paperSize="9" orientation="landscape" horizontalDpi="4294967293" verticalDpi="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0" r:id="rId1"/>
  <headerFooter alignWithMargins="0">
    <oddHeader>&amp;A</oddHeader>
    <oddFooter>Page &amp;P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paperSize="9" orientation="landscape" horizontalDpi="4294967293" verticalDpi="0" r:id="rId1"/>
  <headerFooter alignWithMargins="0">
    <oddHeader>&amp;A</oddHeader>
    <oddFooter>Page &amp;P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paperSize="9" orientation="landscape" horizontalDpi="4294967293" verticalDpi="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5" Type="http://schemas.openxmlformats.org/officeDocument/2006/relationships/image" Target="../media/image13.jpg"/><Relationship Id="rId4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14.jpg"/><Relationship Id="rId4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18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21.jpg"/><Relationship Id="rId1" Type="http://schemas.openxmlformats.org/officeDocument/2006/relationships/image" Target="../media/image20.jpg"/><Relationship Id="rId6" Type="http://schemas.openxmlformats.org/officeDocument/2006/relationships/image" Target="../media/image25.jpg"/><Relationship Id="rId5" Type="http://schemas.openxmlformats.org/officeDocument/2006/relationships/image" Target="../media/image24.jpg"/><Relationship Id="rId4" Type="http://schemas.openxmlformats.org/officeDocument/2006/relationships/image" Target="../media/image23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27.jpg"/><Relationship Id="rId1" Type="http://schemas.openxmlformats.org/officeDocument/2006/relationships/image" Target="../media/image26.jpg"/><Relationship Id="rId4" Type="http://schemas.openxmlformats.org/officeDocument/2006/relationships/image" Target="../media/image29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image" Target="../media/image31.jpg"/><Relationship Id="rId1" Type="http://schemas.openxmlformats.org/officeDocument/2006/relationships/image" Target="../media/image30.jpg"/><Relationship Id="rId5" Type="http://schemas.openxmlformats.org/officeDocument/2006/relationships/image" Target="../media/image34.jpg"/><Relationship Id="rId4" Type="http://schemas.openxmlformats.org/officeDocument/2006/relationships/image" Target="../media/image33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13</xdr:row>
      <xdr:rowOff>200024</xdr:rowOff>
    </xdr:from>
    <xdr:to>
      <xdr:col>9</xdr:col>
      <xdr:colOff>1308600</xdr:colOff>
      <xdr:row>20</xdr:row>
      <xdr:rowOff>41774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13</xdr:row>
      <xdr:rowOff>200024</xdr:rowOff>
    </xdr:from>
    <xdr:to>
      <xdr:col>8</xdr:col>
      <xdr:colOff>1308600</xdr:colOff>
      <xdr:row>20</xdr:row>
      <xdr:rowOff>41774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38</xdr:row>
      <xdr:rowOff>0</xdr:rowOff>
    </xdr:from>
    <xdr:to>
      <xdr:col>9</xdr:col>
      <xdr:colOff>1299075</xdr:colOff>
      <xdr:row>44</xdr:row>
      <xdr:rowOff>41775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219075</xdr:colOff>
      <xdr:row>38</xdr:row>
      <xdr:rowOff>0</xdr:rowOff>
    </xdr:from>
    <xdr:to>
      <xdr:col>8</xdr:col>
      <xdr:colOff>1299075</xdr:colOff>
      <xdr:row>44</xdr:row>
      <xdr:rowOff>41775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13</xdr:row>
      <xdr:rowOff>200024</xdr:rowOff>
    </xdr:from>
    <xdr:to>
      <xdr:col>7</xdr:col>
      <xdr:colOff>1299075</xdr:colOff>
      <xdr:row>20</xdr:row>
      <xdr:rowOff>41774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219075</xdr:colOff>
      <xdr:row>38</xdr:row>
      <xdr:rowOff>0</xdr:rowOff>
    </xdr:from>
    <xdr:to>
      <xdr:col>7</xdr:col>
      <xdr:colOff>1299075</xdr:colOff>
      <xdr:row>44</xdr:row>
      <xdr:rowOff>41775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228600</xdr:colOff>
      <xdr:row>14</xdr:row>
      <xdr:rowOff>0</xdr:rowOff>
    </xdr:from>
    <xdr:to>
      <xdr:col>13</xdr:col>
      <xdr:colOff>1308600</xdr:colOff>
      <xdr:row>20</xdr:row>
      <xdr:rowOff>41775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228600</xdr:colOff>
      <xdr:row>13</xdr:row>
      <xdr:rowOff>190500</xdr:rowOff>
    </xdr:from>
    <xdr:to>
      <xdr:col>10</xdr:col>
      <xdr:colOff>1308600</xdr:colOff>
      <xdr:row>20</xdr:row>
      <xdr:rowOff>32250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228600</xdr:colOff>
      <xdr:row>38</xdr:row>
      <xdr:rowOff>9525</xdr:rowOff>
    </xdr:from>
    <xdr:to>
      <xdr:col>13</xdr:col>
      <xdr:colOff>1308600</xdr:colOff>
      <xdr:row>44</xdr:row>
      <xdr:rowOff>51300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228600</xdr:colOff>
      <xdr:row>38</xdr:row>
      <xdr:rowOff>0</xdr:rowOff>
    </xdr:from>
    <xdr:to>
      <xdr:col>10</xdr:col>
      <xdr:colOff>1308600</xdr:colOff>
      <xdr:row>44</xdr:row>
      <xdr:rowOff>41775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238125</xdr:colOff>
      <xdr:row>13</xdr:row>
      <xdr:rowOff>200024</xdr:rowOff>
    </xdr:from>
    <xdr:to>
      <xdr:col>11</xdr:col>
      <xdr:colOff>1318125</xdr:colOff>
      <xdr:row>20</xdr:row>
      <xdr:rowOff>41774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219075</xdr:colOff>
      <xdr:row>38</xdr:row>
      <xdr:rowOff>0</xdr:rowOff>
    </xdr:from>
    <xdr:to>
      <xdr:col>11</xdr:col>
      <xdr:colOff>1299075</xdr:colOff>
      <xdr:row>44</xdr:row>
      <xdr:rowOff>41775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219075</xdr:colOff>
      <xdr:row>25</xdr:row>
      <xdr:rowOff>200024</xdr:rowOff>
    </xdr:from>
    <xdr:to>
      <xdr:col>9</xdr:col>
      <xdr:colOff>1299075</xdr:colOff>
      <xdr:row>32</xdr:row>
      <xdr:rowOff>41774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219075</xdr:colOff>
      <xdr:row>25</xdr:row>
      <xdr:rowOff>200024</xdr:rowOff>
    </xdr:from>
    <xdr:to>
      <xdr:col>8</xdr:col>
      <xdr:colOff>1299075</xdr:colOff>
      <xdr:row>32</xdr:row>
      <xdr:rowOff>41774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219075</xdr:colOff>
      <xdr:row>25</xdr:row>
      <xdr:rowOff>190499</xdr:rowOff>
    </xdr:from>
    <xdr:to>
      <xdr:col>7</xdr:col>
      <xdr:colOff>1299075</xdr:colOff>
      <xdr:row>32</xdr:row>
      <xdr:rowOff>32249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228600</xdr:colOff>
      <xdr:row>25</xdr:row>
      <xdr:rowOff>200024</xdr:rowOff>
    </xdr:from>
    <xdr:to>
      <xdr:col>13</xdr:col>
      <xdr:colOff>1308600</xdr:colOff>
      <xdr:row>32</xdr:row>
      <xdr:rowOff>41774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219075</xdr:colOff>
      <xdr:row>25</xdr:row>
      <xdr:rowOff>200024</xdr:rowOff>
    </xdr:from>
    <xdr:to>
      <xdr:col>10</xdr:col>
      <xdr:colOff>1299075</xdr:colOff>
      <xdr:row>32</xdr:row>
      <xdr:rowOff>41774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219075</xdr:colOff>
      <xdr:row>25</xdr:row>
      <xdr:rowOff>200024</xdr:rowOff>
    </xdr:from>
    <xdr:to>
      <xdr:col>11</xdr:col>
      <xdr:colOff>1299075</xdr:colOff>
      <xdr:row>32</xdr:row>
      <xdr:rowOff>41774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209550</xdr:colOff>
      <xdr:row>13</xdr:row>
      <xdr:rowOff>200024</xdr:rowOff>
    </xdr:from>
    <xdr:to>
      <xdr:col>12</xdr:col>
      <xdr:colOff>1289550</xdr:colOff>
      <xdr:row>20</xdr:row>
      <xdr:rowOff>41774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228600</xdr:colOff>
      <xdr:row>25</xdr:row>
      <xdr:rowOff>200024</xdr:rowOff>
    </xdr:from>
    <xdr:to>
      <xdr:col>12</xdr:col>
      <xdr:colOff>1308600</xdr:colOff>
      <xdr:row>32</xdr:row>
      <xdr:rowOff>41774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219075</xdr:colOff>
      <xdr:row>38</xdr:row>
      <xdr:rowOff>0</xdr:rowOff>
    </xdr:from>
    <xdr:to>
      <xdr:col>12</xdr:col>
      <xdr:colOff>1299075</xdr:colOff>
      <xdr:row>44</xdr:row>
      <xdr:rowOff>41775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219075</xdr:colOff>
      <xdr:row>14</xdr:row>
      <xdr:rowOff>0</xdr:rowOff>
    </xdr:from>
    <xdr:to>
      <xdr:col>6</xdr:col>
      <xdr:colOff>1299075</xdr:colOff>
      <xdr:row>20</xdr:row>
      <xdr:rowOff>41775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219075</xdr:colOff>
      <xdr:row>26</xdr:row>
      <xdr:rowOff>0</xdr:rowOff>
    </xdr:from>
    <xdr:to>
      <xdr:col>6</xdr:col>
      <xdr:colOff>1299075</xdr:colOff>
      <xdr:row>32</xdr:row>
      <xdr:rowOff>41775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219075</xdr:colOff>
      <xdr:row>38</xdr:row>
      <xdr:rowOff>0</xdr:rowOff>
    </xdr:from>
    <xdr:to>
      <xdr:col>6</xdr:col>
      <xdr:colOff>1299075</xdr:colOff>
      <xdr:row>44</xdr:row>
      <xdr:rowOff>41775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209550</xdr:colOff>
      <xdr:row>14</xdr:row>
      <xdr:rowOff>0</xdr:rowOff>
    </xdr:from>
    <xdr:to>
      <xdr:col>2</xdr:col>
      <xdr:colOff>1289550</xdr:colOff>
      <xdr:row>20</xdr:row>
      <xdr:rowOff>41775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219075</xdr:colOff>
      <xdr:row>26</xdr:row>
      <xdr:rowOff>0</xdr:rowOff>
    </xdr:from>
    <xdr:to>
      <xdr:col>2</xdr:col>
      <xdr:colOff>1299075</xdr:colOff>
      <xdr:row>32</xdr:row>
      <xdr:rowOff>41775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219075</xdr:colOff>
      <xdr:row>38</xdr:row>
      <xdr:rowOff>0</xdr:rowOff>
    </xdr:from>
    <xdr:to>
      <xdr:col>2</xdr:col>
      <xdr:colOff>1299075</xdr:colOff>
      <xdr:row>44</xdr:row>
      <xdr:rowOff>41775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209550</xdr:colOff>
      <xdr:row>14</xdr:row>
      <xdr:rowOff>0</xdr:rowOff>
    </xdr:from>
    <xdr:to>
      <xdr:col>1</xdr:col>
      <xdr:colOff>1289550</xdr:colOff>
      <xdr:row>20</xdr:row>
      <xdr:rowOff>41775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219075</xdr:colOff>
      <xdr:row>26</xdr:row>
      <xdr:rowOff>0</xdr:rowOff>
    </xdr:from>
    <xdr:to>
      <xdr:col>1</xdr:col>
      <xdr:colOff>1299075</xdr:colOff>
      <xdr:row>32</xdr:row>
      <xdr:rowOff>41775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219075</xdr:colOff>
      <xdr:row>38</xdr:row>
      <xdr:rowOff>0</xdr:rowOff>
    </xdr:from>
    <xdr:to>
      <xdr:col>1</xdr:col>
      <xdr:colOff>1299075</xdr:colOff>
      <xdr:row>44</xdr:row>
      <xdr:rowOff>41775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228600</xdr:colOff>
      <xdr:row>14</xdr:row>
      <xdr:rowOff>0</xdr:rowOff>
    </xdr:from>
    <xdr:to>
      <xdr:col>3</xdr:col>
      <xdr:colOff>1308600</xdr:colOff>
      <xdr:row>20</xdr:row>
      <xdr:rowOff>41775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228600</xdr:colOff>
      <xdr:row>26</xdr:row>
      <xdr:rowOff>0</xdr:rowOff>
    </xdr:from>
    <xdr:to>
      <xdr:col>3</xdr:col>
      <xdr:colOff>1308600</xdr:colOff>
      <xdr:row>32</xdr:row>
      <xdr:rowOff>41775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219075</xdr:colOff>
      <xdr:row>38</xdr:row>
      <xdr:rowOff>0</xdr:rowOff>
    </xdr:from>
    <xdr:to>
      <xdr:col>3</xdr:col>
      <xdr:colOff>1299075</xdr:colOff>
      <xdr:row>44</xdr:row>
      <xdr:rowOff>41775</xdr:rowOff>
    </xdr:to>
    <xdr:graphicFrame macro="">
      <xdr:nvGraphicFramePr>
        <xdr:cNvPr id="40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228600</xdr:colOff>
      <xdr:row>14</xdr:row>
      <xdr:rowOff>0</xdr:rowOff>
    </xdr:from>
    <xdr:to>
      <xdr:col>4</xdr:col>
      <xdr:colOff>1308600</xdr:colOff>
      <xdr:row>20</xdr:row>
      <xdr:rowOff>41775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257175</xdr:colOff>
      <xdr:row>26</xdr:row>
      <xdr:rowOff>0</xdr:rowOff>
    </xdr:from>
    <xdr:to>
      <xdr:col>4</xdr:col>
      <xdr:colOff>1337175</xdr:colOff>
      <xdr:row>32</xdr:row>
      <xdr:rowOff>41775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238125</xdr:colOff>
      <xdr:row>38</xdr:row>
      <xdr:rowOff>0</xdr:rowOff>
    </xdr:from>
    <xdr:to>
      <xdr:col>4</xdr:col>
      <xdr:colOff>1318125</xdr:colOff>
      <xdr:row>44</xdr:row>
      <xdr:rowOff>41775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14</xdr:col>
      <xdr:colOff>571500</xdr:colOff>
      <xdr:row>14</xdr:row>
      <xdr:rowOff>0</xdr:rowOff>
    </xdr:from>
    <xdr:to>
      <xdr:col>16</xdr:col>
      <xdr:colOff>22725</xdr:colOff>
      <xdr:row>20</xdr:row>
      <xdr:rowOff>41775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14</xdr:col>
      <xdr:colOff>571500</xdr:colOff>
      <xdr:row>26</xdr:row>
      <xdr:rowOff>0</xdr:rowOff>
    </xdr:from>
    <xdr:to>
      <xdr:col>16</xdr:col>
      <xdr:colOff>22725</xdr:colOff>
      <xdr:row>32</xdr:row>
      <xdr:rowOff>41775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14</xdr:col>
      <xdr:colOff>571500</xdr:colOff>
      <xdr:row>38</xdr:row>
      <xdr:rowOff>0</xdr:rowOff>
    </xdr:from>
    <xdr:to>
      <xdr:col>16</xdr:col>
      <xdr:colOff>22725</xdr:colOff>
      <xdr:row>44</xdr:row>
      <xdr:rowOff>41775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</xdr:col>
      <xdr:colOff>219075</xdr:colOff>
      <xdr:row>14</xdr:row>
      <xdr:rowOff>0</xdr:rowOff>
    </xdr:from>
    <xdr:to>
      <xdr:col>5</xdr:col>
      <xdr:colOff>1299075</xdr:colOff>
      <xdr:row>20</xdr:row>
      <xdr:rowOff>41775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</xdr:col>
      <xdr:colOff>228600</xdr:colOff>
      <xdr:row>26</xdr:row>
      <xdr:rowOff>0</xdr:rowOff>
    </xdr:from>
    <xdr:to>
      <xdr:col>5</xdr:col>
      <xdr:colOff>1308600</xdr:colOff>
      <xdr:row>32</xdr:row>
      <xdr:rowOff>41775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</xdr:col>
      <xdr:colOff>228600</xdr:colOff>
      <xdr:row>38</xdr:row>
      <xdr:rowOff>0</xdr:rowOff>
    </xdr:from>
    <xdr:to>
      <xdr:col>5</xdr:col>
      <xdr:colOff>1308600</xdr:colOff>
      <xdr:row>44</xdr:row>
      <xdr:rowOff>41775</xdr:rowOff>
    </xdr:to>
    <xdr:graphicFrame macro="">
      <xdr:nvGraphicFramePr>
        <xdr:cNvPr id="49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0.86546</cdr:x>
      <cdr:y>0.25327</cdr:y>
    </cdr:from>
    <cdr:to>
      <cdr:x>0.96507</cdr:x>
      <cdr:y>0.36592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46028" y="1537879"/>
          <a:ext cx="926054" cy="6840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0.89766</cdr:x>
      <cdr:y>0.4079</cdr:y>
    </cdr:from>
    <cdr:to>
      <cdr:x>0.98805</cdr:x>
      <cdr:y>0.50869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45401" y="2476845"/>
          <a:ext cx="840338" cy="61201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0.90166</cdr:x>
      <cdr:y>0.56293</cdr:y>
    </cdr:from>
    <cdr:to>
      <cdr:x>0.99407</cdr:x>
      <cdr:y>0.66339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2514" y="3418241"/>
          <a:ext cx="859117" cy="6100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0.88871</cdr:x>
      <cdr:y>0.7206</cdr:y>
    </cdr:from>
    <cdr:to>
      <cdr:x>0.97225</cdr:x>
      <cdr:y>0.82138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62173" y="4375643"/>
          <a:ext cx="776654" cy="61195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0.84995</cdr:x>
      <cdr:y>0.87255</cdr:y>
    </cdr:from>
    <cdr:to>
      <cdr:x>0.94883</cdr:x>
      <cdr:y>0.97334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01799" y="5298263"/>
          <a:ext cx="919267" cy="612016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0.82711</cdr:x>
      <cdr:y>0.88235</cdr:y>
    </cdr:from>
    <cdr:to>
      <cdr:x>0.91727</cdr:x>
      <cdr:y>0.98907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89431" y="5357799"/>
          <a:ext cx="838215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0.88154</cdr:x>
      <cdr:y>0.69445</cdr:y>
    </cdr:from>
    <cdr:to>
      <cdr:x>0.96908</cdr:x>
      <cdr:y>0.80117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95469" y="4216825"/>
          <a:ext cx="813878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0.90183</cdr:x>
      <cdr:y>0.32353</cdr:y>
    </cdr:from>
    <cdr:to>
      <cdr:x>0.99998</cdr:x>
      <cdr:y>0.43025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84099" y="1964549"/>
          <a:ext cx="912493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0.91248</cdr:x>
      <cdr:y>0.5049</cdr:y>
    </cdr:from>
    <cdr:to>
      <cdr:x>0.99715</cdr:x>
      <cdr:y>0.61162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83153" y="3065847"/>
          <a:ext cx="787126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0.86018</cdr:x>
      <cdr:y>0.12582</cdr:y>
    </cdr:from>
    <cdr:to>
      <cdr:x>0.96245</cdr:x>
      <cdr:y>0.23253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6933" y="763984"/>
          <a:ext cx="950784" cy="64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0.13341</cdr:x>
      <cdr:y>0.07843</cdr:y>
    </cdr:from>
    <cdr:to>
      <cdr:x>0.18037</cdr:x>
      <cdr:y>0.11764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240256" y="476256"/>
          <a:ext cx="436577" cy="238090"/>
        </a:xfrm>
        <a:prstGeom xmlns:a="http://schemas.openxmlformats.org/drawingml/2006/main" prst="rect">
          <a:avLst/>
        </a:prstGeom>
        <a:solidFill xmlns:a="http://schemas.openxmlformats.org/drawingml/2006/main">
          <a:srgbClr val="00FFFF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/>
            <a:t>256</a:t>
          </a:r>
        </a:p>
      </cdr:txBody>
    </cdr:sp>
  </cdr:relSizeAnchor>
  <cdr:relSizeAnchor xmlns:cdr="http://schemas.openxmlformats.org/drawingml/2006/chartDrawing">
    <cdr:from>
      <cdr:x>0.24452</cdr:x>
      <cdr:y>0.0917</cdr:y>
    </cdr:from>
    <cdr:to>
      <cdr:x>0.28709</cdr:x>
      <cdr:y>0.13072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73299" y="556815"/>
          <a:ext cx="395685" cy="236935"/>
        </a:xfrm>
        <a:prstGeom xmlns:a="http://schemas.openxmlformats.org/drawingml/2006/main" prst="rect">
          <a:avLst/>
        </a:prstGeom>
        <a:solidFill xmlns:a="http://schemas.openxmlformats.org/drawingml/2006/main">
          <a:srgbClr val="FF66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152</a:t>
          </a:r>
        </a:p>
      </cdr:txBody>
    </cdr:sp>
  </cdr:relSizeAnchor>
  <cdr:relSizeAnchor xmlns:cdr="http://schemas.openxmlformats.org/drawingml/2006/chartDrawing">
    <cdr:from>
      <cdr:x>0.1933</cdr:x>
      <cdr:y>0.13091</cdr:y>
    </cdr:from>
    <cdr:to>
      <cdr:x>0.23586</cdr:x>
      <cdr:y>0.1683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797050" y="794940"/>
          <a:ext cx="395685" cy="227013"/>
        </a:xfrm>
        <a:prstGeom xmlns:a="http://schemas.openxmlformats.org/drawingml/2006/main" prst="rect">
          <a:avLst/>
        </a:prstGeom>
        <a:solidFill xmlns:a="http://schemas.openxmlformats.org/drawingml/2006/main">
          <a:srgbClr val="FF66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128</a:t>
          </a:r>
        </a:p>
        <a:p xmlns:a="http://schemas.openxmlformats.org/drawingml/2006/main">
          <a:endParaRPr lang="nl-NL" sz="1100" b="1">
            <a:solidFill>
              <a:sysClr val="windowText" lastClr="000000"/>
            </a:solidFill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0.84632</cdr:x>
      <cdr:y>0.14543</cdr:y>
    </cdr:from>
    <cdr:to>
      <cdr:x>0.94406</cdr:x>
      <cdr:y>0.264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027" y="883050"/>
          <a:ext cx="908672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0.88261</cdr:x>
      <cdr:y>0.38725</cdr:y>
    </cdr:from>
    <cdr:to>
      <cdr:x>0.9847</cdr:x>
      <cdr:y>0.50583</cdr:y>
    </cdr:to>
    <cdr:pic>
      <cdr:nvPicPr>
        <cdr:cNvPr id="8" name="Picture 7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05440" y="2351468"/>
          <a:ext cx="949079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0.87726</cdr:x>
      <cdr:y>0.63399</cdr:y>
    </cdr:from>
    <cdr:to>
      <cdr:x>0.98038</cdr:x>
      <cdr:y>0.75256</cdr:y>
    </cdr:to>
    <cdr:pic>
      <cdr:nvPicPr>
        <cdr:cNvPr id="9" name="Picture 8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55736" y="3849702"/>
          <a:ext cx="958677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0.85956</cdr:x>
      <cdr:y>0.85655</cdr:y>
    </cdr:from>
    <cdr:to>
      <cdr:x>0.9535</cdr:x>
      <cdr:y>0.97513</cdr:y>
    </cdr:to>
    <cdr:pic>
      <cdr:nvPicPr>
        <cdr:cNvPr id="10" name="Picture 9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1143" y="5201147"/>
          <a:ext cx="873316" cy="720000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0.84205</cdr:x>
      <cdr:y>0.65524</cdr:y>
    </cdr:from>
    <cdr:to>
      <cdr:x>0.98627</cdr:x>
      <cdr:y>0.8331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28360" y="3978740"/>
          <a:ext cx="1340784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0.85195</cdr:x>
      <cdr:y>0.37581</cdr:y>
    </cdr:from>
    <cdr:to>
      <cdr:x>0.98511</cdr:x>
      <cdr:y>0.52402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20389" y="2282014"/>
          <a:ext cx="1237962" cy="899959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0.82925</cdr:x>
      <cdr:y>0.0915</cdr:y>
    </cdr:from>
    <cdr:to>
      <cdr:x>0.89969</cdr:x>
      <cdr:y>0.21007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709391" y="555605"/>
          <a:ext cx="654866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0.82301</cdr:x>
      <cdr:y>0.87581</cdr:y>
    </cdr:from>
    <cdr:to>
      <cdr:x>0.91355</cdr:x>
      <cdr:y>0.98253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51394" y="5318101"/>
          <a:ext cx="841732" cy="64802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0.87405</cdr:x>
      <cdr:y>0.25149</cdr:y>
    </cdr:from>
    <cdr:to>
      <cdr:x>0.94551</cdr:x>
      <cdr:y>0.37007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25881" y="1527077"/>
          <a:ext cx="664349" cy="72004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0.8602</cdr:x>
      <cdr:y>0.72222</cdr:y>
    </cdr:from>
    <cdr:to>
      <cdr:x>0.95325</cdr:x>
      <cdr:y>0.82893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97066" y="4385480"/>
          <a:ext cx="865067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0.89825</cdr:x>
      <cdr:y>0.40524</cdr:y>
    </cdr:from>
    <cdr:to>
      <cdr:x>0.97095</cdr:x>
      <cdr:y>0.52288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350894" y="2460689"/>
          <a:ext cx="675877" cy="71433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0.89114</cdr:x>
      <cdr:y>0.55881</cdr:y>
    </cdr:from>
    <cdr:to>
      <cdr:x>0.96144</cdr:x>
      <cdr:y>0.67739</cdr:y>
    </cdr:to>
    <cdr:pic>
      <cdr:nvPicPr>
        <cdr:cNvPr id="7" name="Picture 6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84775" y="3393215"/>
          <a:ext cx="653565" cy="720040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3712" cy="60806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0.84633</cdr:x>
      <cdr:y>0.14869</cdr:y>
    </cdr:from>
    <cdr:to>
      <cdr:x>0.93723</cdr:x>
      <cdr:y>0.29691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152" y="902877"/>
          <a:ext cx="845080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0.88367</cdr:x>
      <cdr:y>0.35784</cdr:y>
    </cdr:from>
    <cdr:to>
      <cdr:x>0.96587</cdr:x>
      <cdr:y>0.50606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15276" y="2172897"/>
          <a:ext cx="764196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0.90608</cdr:x>
      <cdr:y>0.57253</cdr:y>
    </cdr:from>
    <cdr:to>
      <cdr:x>0.99598</cdr:x>
      <cdr:y>0.72074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423647" y="3476490"/>
          <a:ext cx="835784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0.84525</cdr:x>
      <cdr:y>0.79902</cdr:y>
    </cdr:from>
    <cdr:to>
      <cdr:x>0.96392</cdr:x>
      <cdr:y>0.91759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58076" y="4851777"/>
          <a:ext cx="1103338" cy="72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0.44824</cdr:x>
      <cdr:y>0.0817</cdr:y>
    </cdr:from>
    <cdr:to>
      <cdr:x>0.48346</cdr:x>
      <cdr:y>0.12255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167189" y="496094"/>
          <a:ext cx="327421" cy="248047"/>
        </a:xfrm>
        <a:prstGeom xmlns:a="http://schemas.openxmlformats.org/drawingml/2006/main" prst="rect">
          <a:avLst/>
        </a:prstGeom>
        <a:solidFill xmlns:a="http://schemas.openxmlformats.org/drawingml/2006/main">
          <a:srgbClr val="0000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 b="1">
              <a:solidFill>
                <a:schemeClr val="bg1"/>
              </a:solidFill>
            </a:rPr>
            <a:t>85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17121" cy="56187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0.84632</cdr:x>
      <cdr:y>0.12091</cdr:y>
    </cdr:from>
    <cdr:to>
      <cdr:x>0.96438</cdr:x>
      <cdr:y>0.22762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68093" y="734188"/>
          <a:ext cx="1097580" cy="64796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0.87727</cdr:x>
      <cdr:y>0.67321</cdr:y>
    </cdr:from>
    <cdr:to>
      <cdr:x>0.96218</cdr:x>
      <cdr:y>0.79178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55798" y="4087845"/>
          <a:ext cx="789391" cy="71998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0.86539</cdr:x>
      <cdr:y>0.30728</cdr:y>
    </cdr:from>
    <cdr:to>
      <cdr:x>0.98156</cdr:x>
      <cdr:y>0.41602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 rot="16200000">
          <a:off x="8255192" y="1655990"/>
          <a:ext cx="660289" cy="10800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0.84204</cdr:x>
      <cdr:y>0.86923</cdr:y>
    </cdr:from>
    <cdr:to>
      <cdr:x>0.95049</cdr:x>
      <cdr:y>0.94748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28300" y="5278141"/>
          <a:ext cx="1008237" cy="4751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0.8685</cdr:x>
      <cdr:y>0.49272</cdr:y>
    </cdr:from>
    <cdr:to>
      <cdr:x>0.98453</cdr:x>
      <cdr:y>0.62091</cdr:y>
    </cdr:to>
    <cdr:pic>
      <cdr:nvPicPr>
        <cdr:cNvPr id="6" name="Picture 5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74297" y="2991863"/>
          <a:ext cx="1078710" cy="77844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0.39061</cdr:x>
      <cdr:y>0.0817</cdr:y>
    </cdr:from>
    <cdr:to>
      <cdr:x>0.42583</cdr:x>
      <cdr:y>0.12418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631407" y="496093"/>
          <a:ext cx="327422" cy="257969"/>
        </a:xfrm>
        <a:prstGeom xmlns:a="http://schemas.openxmlformats.org/drawingml/2006/main" prst="rect">
          <a:avLst/>
        </a:prstGeom>
        <a:solidFill xmlns:a="http://schemas.openxmlformats.org/drawingml/2006/main">
          <a:srgbClr val="FFC00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nl-NL" sz="1100" b="1">
              <a:solidFill>
                <a:schemeClr val="bg1"/>
              </a:solidFill>
            </a:rPr>
            <a:t>67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470</xdr:row>
      <xdr:rowOff>0</xdr:rowOff>
    </xdr:from>
    <xdr:to>
      <xdr:col>6</xdr:col>
      <xdr:colOff>114299</xdr:colOff>
      <xdr:row>480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484</xdr:row>
      <xdr:rowOff>0</xdr:rowOff>
    </xdr:from>
    <xdr:to>
      <xdr:col>13</xdr:col>
      <xdr:colOff>371475</xdr:colOff>
      <xdr:row>494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470</xdr:row>
      <xdr:rowOff>0</xdr:rowOff>
    </xdr:from>
    <xdr:to>
      <xdr:col>9</xdr:col>
      <xdr:colOff>295275</xdr:colOff>
      <xdr:row>480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484</xdr:row>
      <xdr:rowOff>0</xdr:rowOff>
    </xdr:from>
    <xdr:to>
      <xdr:col>17</xdr:col>
      <xdr:colOff>514350</xdr:colOff>
      <xdr:row>494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470</xdr:row>
      <xdr:rowOff>0</xdr:rowOff>
    </xdr:from>
    <xdr:to>
      <xdr:col>13</xdr:col>
      <xdr:colOff>371475</xdr:colOff>
      <xdr:row>480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470</xdr:row>
      <xdr:rowOff>0</xdr:rowOff>
    </xdr:from>
    <xdr:to>
      <xdr:col>17</xdr:col>
      <xdr:colOff>514350</xdr:colOff>
      <xdr:row>480</xdr:row>
      <xdr:rowOff>19050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6797" cy="607218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0.61525</cdr:y>
    </cdr:from>
    <cdr:to>
      <cdr:x>0.05568</cdr:x>
      <cdr:y>0.67966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3457576"/>
          <a:ext cx="512885" cy="3619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0.49535</cdr:x>
      <cdr:y>0.84237</cdr:y>
    </cdr:from>
    <cdr:to>
      <cdr:x>0.93278</cdr:x>
      <cdr:y>0.84576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2475" y="47339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0.67115</cdr:x>
      <cdr:y>0.79661</cdr:y>
    </cdr:from>
    <cdr:to>
      <cdr:x>0.76008</cdr:x>
      <cdr:y>0.84237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6181725" y="44767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0.00034</cdr:x>
      <cdr:y>0.63277</cdr:y>
    </cdr:from>
    <cdr:to>
      <cdr:x>0.046</cdr:x>
      <cdr:y>0.70904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175" y="3556000"/>
          <a:ext cx="420472" cy="4286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0.49569</cdr:x>
      <cdr:y>0.84463</cdr:y>
    </cdr:from>
    <cdr:to>
      <cdr:x>0.93313</cdr:x>
      <cdr:y>0.84802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4565650" y="4746625"/>
          <a:ext cx="4029075" cy="19050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ysClr val="windowText" lastClr="0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0.66942</cdr:x>
      <cdr:y>0.79887</cdr:y>
    </cdr:from>
    <cdr:to>
      <cdr:x>0.75836</cdr:x>
      <cdr:y>0.84463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6165850" y="4489450"/>
          <a:ext cx="8191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/>
            <a:t>telperiode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15"/>
  <sheetViews>
    <sheetView tabSelected="1" workbookViewId="0">
      <pane xSplit="1" ySplit="8" topLeftCell="H9" activePane="bottomRight" state="frozen"/>
      <selection pane="topRight" activeCell="B1" sqref="B1"/>
      <selection pane="bottomLeft" activeCell="A9" sqref="A9"/>
      <selection pane="bottomRight" activeCell="N1" sqref="N1"/>
    </sheetView>
  </sheetViews>
  <sheetFormatPr defaultRowHeight="12.75" x14ac:dyDescent="0.2"/>
  <cols>
    <col min="1" max="1" width="31.42578125" bestFit="1" customWidth="1"/>
    <col min="2" max="14" width="22.7109375" customWidth="1"/>
    <col min="16" max="16" width="15.28515625" style="106" customWidth="1"/>
  </cols>
  <sheetData>
    <row r="1" spans="1:16" ht="18" x14ac:dyDescent="0.25">
      <c r="A1" s="89" t="s">
        <v>57</v>
      </c>
      <c r="B1" s="75">
        <v>2007</v>
      </c>
      <c r="C1" s="75">
        <v>2008</v>
      </c>
      <c r="D1" s="75">
        <v>2009</v>
      </c>
      <c r="E1" s="75">
        <v>2010</v>
      </c>
      <c r="F1" s="75">
        <v>2011</v>
      </c>
      <c r="G1" s="75">
        <v>2012</v>
      </c>
      <c r="H1" s="75">
        <v>2013</v>
      </c>
      <c r="I1" s="75">
        <v>2014</v>
      </c>
      <c r="J1" s="75">
        <v>2015</v>
      </c>
      <c r="K1" s="75">
        <v>2016</v>
      </c>
      <c r="L1" s="75">
        <v>2017</v>
      </c>
      <c r="M1" s="75">
        <v>2018</v>
      </c>
      <c r="N1" s="75">
        <v>2019</v>
      </c>
      <c r="P1" s="75" t="s">
        <v>142</v>
      </c>
    </row>
    <row r="2" spans="1:16" ht="15.75" x14ac:dyDescent="0.25">
      <c r="A2" s="91" t="s">
        <v>58</v>
      </c>
      <c r="B2" s="80">
        <v>41</v>
      </c>
      <c r="C2" s="80">
        <v>26</v>
      </c>
      <c r="D2" s="80">
        <v>45</v>
      </c>
      <c r="E2" s="80">
        <v>44</v>
      </c>
      <c r="F2" s="80">
        <v>43</v>
      </c>
      <c r="G2" s="80">
        <v>34</v>
      </c>
      <c r="H2" s="80">
        <v>46</v>
      </c>
      <c r="I2" s="80">
        <v>45</v>
      </c>
      <c r="J2" s="80">
        <v>36</v>
      </c>
      <c r="K2" s="81">
        <v>49</v>
      </c>
      <c r="L2" s="81">
        <v>44</v>
      </c>
      <c r="M2" s="81">
        <v>44</v>
      </c>
      <c r="N2" s="94">
        <f>data!B2</f>
        <v>34</v>
      </c>
      <c r="P2" s="85">
        <f>AVERAGE(B2:N2)</f>
        <v>40.846153846153847</v>
      </c>
    </row>
    <row r="3" spans="1:16" ht="15.75" x14ac:dyDescent="0.25">
      <c r="A3" s="91" t="s">
        <v>59</v>
      </c>
      <c r="B3" s="80">
        <v>366</v>
      </c>
      <c r="C3" s="80">
        <v>245</v>
      </c>
      <c r="D3" s="80">
        <v>839</v>
      </c>
      <c r="E3" s="80">
        <v>990</v>
      </c>
      <c r="F3" s="80">
        <v>583</v>
      </c>
      <c r="G3" s="80">
        <v>464</v>
      </c>
      <c r="H3" s="80">
        <v>772</v>
      </c>
      <c r="I3" s="80">
        <v>881</v>
      </c>
      <c r="J3" s="80">
        <v>414</v>
      </c>
      <c r="K3" s="81">
        <v>636</v>
      </c>
      <c r="L3" s="81">
        <v>578</v>
      </c>
      <c r="M3" s="81">
        <v>574</v>
      </c>
      <c r="N3" s="94">
        <f>data!B44</f>
        <v>434</v>
      </c>
      <c r="P3" s="85">
        <f t="shared" ref="P3:P4" si="0">AVERAGE(B3:N3)</f>
        <v>598.15384615384619</v>
      </c>
    </row>
    <row r="4" spans="1:16" ht="15.75" x14ac:dyDescent="0.25">
      <c r="A4" s="91" t="s">
        <v>60</v>
      </c>
      <c r="B4" s="80">
        <v>22</v>
      </c>
      <c r="C4" s="80">
        <v>20</v>
      </c>
      <c r="D4" s="80">
        <v>25</v>
      </c>
      <c r="E4" s="80">
        <v>25</v>
      </c>
      <c r="F4" s="80">
        <v>26</v>
      </c>
      <c r="G4" s="80">
        <v>22</v>
      </c>
      <c r="H4" s="80">
        <v>26</v>
      </c>
      <c r="I4" s="80">
        <v>24</v>
      </c>
      <c r="J4" s="80">
        <v>24</v>
      </c>
      <c r="K4" s="81">
        <v>22</v>
      </c>
      <c r="L4" s="81">
        <v>28</v>
      </c>
      <c r="M4" s="81">
        <v>24</v>
      </c>
      <c r="N4" s="94">
        <f>data!B46</f>
        <v>22</v>
      </c>
      <c r="P4" s="85">
        <f t="shared" si="0"/>
        <v>23.846153846153847</v>
      </c>
    </row>
    <row r="5" spans="1:16" ht="15.75" x14ac:dyDescent="0.25">
      <c r="A5" s="91" t="s">
        <v>61</v>
      </c>
      <c r="B5" s="80" t="s">
        <v>90</v>
      </c>
      <c r="C5" s="80" t="s">
        <v>92</v>
      </c>
      <c r="D5" s="80" t="s">
        <v>98</v>
      </c>
      <c r="E5" s="80" t="s">
        <v>90</v>
      </c>
      <c r="F5" s="80" t="s">
        <v>90</v>
      </c>
      <c r="G5" s="80" t="s">
        <v>92</v>
      </c>
      <c r="H5" s="80" t="s">
        <v>89</v>
      </c>
      <c r="I5" s="80" t="s">
        <v>90</v>
      </c>
      <c r="J5" s="80" t="s">
        <v>89</v>
      </c>
      <c r="K5" s="81" t="s">
        <v>89</v>
      </c>
      <c r="L5" s="81" t="s">
        <v>97</v>
      </c>
      <c r="M5" s="81" t="s">
        <v>89</v>
      </c>
      <c r="N5" s="94" t="str">
        <f>data!BQ10</f>
        <v>citroenvlinder</v>
      </c>
      <c r="P5" s="81"/>
    </row>
    <row r="6" spans="1:16" ht="15.75" x14ac:dyDescent="0.25">
      <c r="A6" s="90"/>
      <c r="B6" s="80" t="s">
        <v>92</v>
      </c>
      <c r="C6" s="80" t="s">
        <v>90</v>
      </c>
      <c r="D6" s="80" t="s">
        <v>90</v>
      </c>
      <c r="E6" s="80" t="s">
        <v>92</v>
      </c>
      <c r="F6" s="80" t="s">
        <v>89</v>
      </c>
      <c r="G6" s="80" t="s">
        <v>90</v>
      </c>
      <c r="H6" s="80" t="s">
        <v>90</v>
      </c>
      <c r="I6" s="80" t="s">
        <v>89</v>
      </c>
      <c r="J6" s="80" t="s">
        <v>90</v>
      </c>
      <c r="K6" s="81" t="s">
        <v>90</v>
      </c>
      <c r="L6" s="81" t="s">
        <v>89</v>
      </c>
      <c r="M6" s="81" t="s">
        <v>90</v>
      </c>
      <c r="N6" s="94" t="str">
        <f>data!BQ11</f>
        <v>klein koolwitje</v>
      </c>
      <c r="P6" s="81"/>
    </row>
    <row r="7" spans="1:16" ht="15.75" x14ac:dyDescent="0.25">
      <c r="A7" s="90"/>
      <c r="B7" s="80" t="s">
        <v>97</v>
      </c>
      <c r="C7" s="80" t="s">
        <v>99</v>
      </c>
      <c r="D7" s="80" t="s">
        <v>92</v>
      </c>
      <c r="E7" s="80" t="s">
        <v>99</v>
      </c>
      <c r="F7" s="80" t="s">
        <v>97</v>
      </c>
      <c r="G7" s="80" t="s">
        <v>99</v>
      </c>
      <c r="H7" s="80" t="s">
        <v>91</v>
      </c>
      <c r="I7" s="80" t="s">
        <v>92</v>
      </c>
      <c r="J7" s="80" t="s">
        <v>93</v>
      </c>
      <c r="K7" s="81" t="s">
        <v>101</v>
      </c>
      <c r="L7" s="81" t="s">
        <v>90</v>
      </c>
      <c r="M7" s="81" t="s">
        <v>101</v>
      </c>
      <c r="N7" s="94" t="str">
        <f>data!BQ12</f>
        <v>oranjetipje</v>
      </c>
      <c r="P7" s="81"/>
    </row>
    <row r="8" spans="1:16" ht="15.75" x14ac:dyDescent="0.25">
      <c r="A8" s="93" t="s">
        <v>134</v>
      </c>
      <c r="B8" s="80"/>
      <c r="C8" s="80"/>
      <c r="D8" s="80"/>
      <c r="E8" s="80"/>
      <c r="F8" s="80"/>
      <c r="G8" s="80"/>
      <c r="H8" s="80"/>
      <c r="I8" s="80"/>
      <c r="J8" s="80"/>
      <c r="K8" s="81"/>
      <c r="L8" s="81"/>
      <c r="M8" s="81"/>
      <c r="N8" s="94"/>
      <c r="P8" s="66"/>
    </row>
    <row r="9" spans="1:16" ht="15.75" x14ac:dyDescent="0.25">
      <c r="A9" s="92" t="s">
        <v>86</v>
      </c>
      <c r="B9" s="86"/>
      <c r="C9" s="86"/>
      <c r="D9" s="86"/>
      <c r="E9" s="86"/>
      <c r="F9" s="86"/>
      <c r="G9" s="86"/>
      <c r="H9" s="86"/>
      <c r="I9" s="86"/>
      <c r="J9" s="86"/>
      <c r="K9" s="87"/>
      <c r="L9" s="87"/>
      <c r="M9" s="87"/>
      <c r="N9" s="95"/>
      <c r="P9" s="87"/>
    </row>
    <row r="10" spans="1:16" ht="15.75" x14ac:dyDescent="0.25">
      <c r="A10" s="90" t="s">
        <v>126</v>
      </c>
      <c r="B10" s="82">
        <v>15.607650273224039</v>
      </c>
      <c r="C10" s="82">
        <v>15.190710382513664</v>
      </c>
      <c r="D10" s="82">
        <v>15.918032786885249</v>
      </c>
      <c r="E10" s="82">
        <v>14.975409836065571</v>
      </c>
      <c r="F10" s="82">
        <v>16.327322404371589</v>
      </c>
      <c r="G10" s="82">
        <v>14.918032786885245</v>
      </c>
      <c r="H10" s="82">
        <v>14.971584699453558</v>
      </c>
      <c r="I10" s="82">
        <v>15.73661202185793</v>
      </c>
      <c r="J10" s="82">
        <v>15.225683060109283</v>
      </c>
      <c r="K10" s="83">
        <v>16.055737704918041</v>
      </c>
      <c r="L10" s="83">
        <v>15.61912568306011</v>
      </c>
      <c r="M10" s="83">
        <v>17.366666666666667</v>
      </c>
      <c r="N10" s="96">
        <f>KNMI!G467</f>
        <v>15.98743169398908</v>
      </c>
      <c r="P10" s="83">
        <f>AVERAGE(B10:N10)</f>
        <v>15.684615384615388</v>
      </c>
    </row>
    <row r="11" spans="1:16" ht="15.75" x14ac:dyDescent="0.25">
      <c r="A11" s="90" t="s">
        <v>129</v>
      </c>
      <c r="B11" s="84">
        <v>1140.1000000000001</v>
      </c>
      <c r="C11" s="84">
        <v>1114.6000000000001</v>
      </c>
      <c r="D11" s="84">
        <v>1297.8999999999996</v>
      </c>
      <c r="E11" s="84">
        <v>1249.0999999999995</v>
      </c>
      <c r="F11" s="84">
        <v>1179.4000000000001</v>
      </c>
      <c r="G11" s="84">
        <v>1135.0000000000007</v>
      </c>
      <c r="H11" s="84">
        <v>1171</v>
      </c>
      <c r="I11" s="84">
        <v>1147</v>
      </c>
      <c r="J11" s="84">
        <v>1303</v>
      </c>
      <c r="K11" s="85">
        <v>1220</v>
      </c>
      <c r="L11" s="85">
        <v>1176.5000000000002</v>
      </c>
      <c r="M11" s="85">
        <v>1426.3000000000004</v>
      </c>
      <c r="N11" s="97">
        <f>KNMI!K463</f>
        <v>1355.3000000000009</v>
      </c>
      <c r="P11" s="85">
        <f>AVERAGE(B11:N11)</f>
        <v>1224.2461538461539</v>
      </c>
    </row>
    <row r="12" spans="1:16" ht="15.75" x14ac:dyDescent="0.25">
      <c r="A12" s="90" t="s">
        <v>127</v>
      </c>
      <c r="B12" s="84">
        <v>430.90000000000032</v>
      </c>
      <c r="C12" s="84">
        <v>376.90000000000003</v>
      </c>
      <c r="D12" s="84">
        <v>279.30000000000018</v>
      </c>
      <c r="E12" s="84">
        <v>367.99999999999994</v>
      </c>
      <c r="F12" s="84">
        <v>365.50000000000011</v>
      </c>
      <c r="G12" s="84">
        <v>471.60000000000008</v>
      </c>
      <c r="H12" s="84">
        <v>324.60000000000002</v>
      </c>
      <c r="I12" s="84">
        <v>501.30000000000007</v>
      </c>
      <c r="J12" s="84">
        <v>323.49999999999994</v>
      </c>
      <c r="K12" s="85">
        <v>439.6</v>
      </c>
      <c r="L12" s="85">
        <v>329.89999999999986</v>
      </c>
      <c r="M12" s="85">
        <v>262.30000000000007</v>
      </c>
      <c r="N12" s="97">
        <f>KNMI!L463</f>
        <v>257.2</v>
      </c>
      <c r="P12" s="85">
        <f>AVERAGE(B12:N12)</f>
        <v>363.89230769230772</v>
      </c>
    </row>
    <row r="13" spans="1:16" ht="15.75" x14ac:dyDescent="0.25">
      <c r="A13" s="90" t="s">
        <v>128</v>
      </c>
      <c r="B13" s="82">
        <v>3.6131147540983597</v>
      </c>
      <c r="C13" s="82">
        <v>3.5355191256830594</v>
      </c>
      <c r="D13" s="82">
        <v>3.3765027322404384</v>
      </c>
      <c r="E13" s="82">
        <v>3.3071038251366129</v>
      </c>
      <c r="F13" s="82">
        <v>3.5535519125683068</v>
      </c>
      <c r="G13" s="82">
        <v>3.4267759562841511</v>
      </c>
      <c r="H13" s="82">
        <v>3.4972677595628423</v>
      </c>
      <c r="I13" s="82">
        <v>3.0557377049180316</v>
      </c>
      <c r="J13" s="82">
        <v>3.612568306010929</v>
      </c>
      <c r="K13" s="83">
        <v>3.2797814207650271</v>
      </c>
      <c r="L13" s="83">
        <v>3.2382513661202164</v>
      </c>
      <c r="M13" s="83">
        <v>3.1846994535519153</v>
      </c>
      <c r="N13" s="96">
        <f>KNMI!J467</f>
        <v>3.3437158469945341</v>
      </c>
      <c r="P13" s="83">
        <f>AVERAGE(B13:N13)</f>
        <v>3.386506935687263</v>
      </c>
    </row>
    <row r="14" spans="1:16" ht="15.75" x14ac:dyDescent="0.25">
      <c r="A14" s="90" t="s">
        <v>159</v>
      </c>
      <c r="B14" s="84">
        <v>84</v>
      </c>
      <c r="C14" s="84">
        <v>76</v>
      </c>
      <c r="D14" s="84">
        <v>107</v>
      </c>
      <c r="E14" s="84">
        <v>80</v>
      </c>
      <c r="F14" s="84">
        <v>84</v>
      </c>
      <c r="G14" s="84">
        <v>76</v>
      </c>
      <c r="H14" s="84">
        <v>80</v>
      </c>
      <c r="I14" s="84">
        <v>93</v>
      </c>
      <c r="J14" s="84">
        <v>79</v>
      </c>
      <c r="K14" s="85">
        <v>94</v>
      </c>
      <c r="L14" s="85">
        <v>84</v>
      </c>
      <c r="M14" s="85">
        <v>114</v>
      </c>
      <c r="N14" s="97">
        <f>KNMI!M463</f>
        <v>104</v>
      </c>
      <c r="P14" s="85">
        <f>AVERAGE(B14:N14)</f>
        <v>88.84615384615384</v>
      </c>
    </row>
    <row r="15" spans="1:16" ht="15.75" customHeight="1" x14ac:dyDescent="0.25">
      <c r="A15" s="90" t="s">
        <v>87</v>
      </c>
      <c r="B15" s="51"/>
      <c r="C15" s="51"/>
      <c r="D15" s="51"/>
      <c r="E15" s="51"/>
      <c r="F15" s="51"/>
      <c r="G15" s="51"/>
      <c r="H15" s="51"/>
      <c r="I15" s="51"/>
      <c r="J15" s="51"/>
      <c r="K15" s="77"/>
      <c r="L15" s="77"/>
      <c r="M15" s="77"/>
      <c r="N15" s="73"/>
      <c r="P15" s="77"/>
    </row>
    <row r="16" spans="1:16" x14ac:dyDescent="0.2">
      <c r="A16" s="74"/>
      <c r="K16" s="66"/>
      <c r="L16" s="66"/>
      <c r="M16" s="66"/>
      <c r="N16" s="74"/>
      <c r="P16" s="66"/>
    </row>
    <row r="17" spans="1:16" x14ac:dyDescent="0.2">
      <c r="A17" s="74"/>
      <c r="K17" s="66"/>
      <c r="L17" s="66"/>
      <c r="M17" s="66"/>
      <c r="N17" s="74"/>
      <c r="P17" s="66"/>
    </row>
    <row r="18" spans="1:16" x14ac:dyDescent="0.2">
      <c r="A18" s="74"/>
      <c r="K18" s="66"/>
      <c r="L18" s="66"/>
      <c r="M18" s="66"/>
      <c r="N18" s="74"/>
      <c r="P18" s="66"/>
    </row>
    <row r="19" spans="1:16" x14ac:dyDescent="0.2">
      <c r="A19" s="74"/>
      <c r="K19" s="66"/>
      <c r="L19" s="66"/>
      <c r="M19" s="66"/>
      <c r="N19" s="74"/>
      <c r="P19" s="66"/>
    </row>
    <row r="20" spans="1:16" x14ac:dyDescent="0.2">
      <c r="A20" s="74"/>
      <c r="K20" s="66"/>
      <c r="L20" s="66"/>
      <c r="M20" s="66"/>
      <c r="N20" s="74"/>
      <c r="P20" s="66"/>
    </row>
    <row r="21" spans="1:16" x14ac:dyDescent="0.2">
      <c r="A21" s="74"/>
      <c r="K21" s="66"/>
      <c r="L21" s="66"/>
      <c r="M21" s="66"/>
      <c r="N21" s="74"/>
      <c r="P21" s="66"/>
    </row>
    <row r="22" spans="1:16" ht="15.75" x14ac:dyDescent="0.25">
      <c r="A22" s="92" t="s">
        <v>147</v>
      </c>
      <c r="B22" s="86"/>
      <c r="C22" s="86"/>
      <c r="D22" s="86"/>
      <c r="E22" s="86"/>
      <c r="F22" s="86"/>
      <c r="G22" s="86"/>
      <c r="H22" s="86"/>
      <c r="I22" s="86"/>
      <c r="J22" s="86"/>
      <c r="K22" s="87"/>
      <c r="L22" s="87"/>
      <c r="M22" s="87"/>
      <c r="N22" s="88"/>
      <c r="P22" s="87"/>
    </row>
    <row r="23" spans="1:16" ht="15.75" x14ac:dyDescent="0.25">
      <c r="A23" s="90" t="s">
        <v>126</v>
      </c>
      <c r="B23" s="82">
        <v>11.950684931506849</v>
      </c>
      <c r="C23" s="82">
        <v>10.743989071038252</v>
      </c>
      <c r="D23" s="82">
        <v>10.315616438356159</v>
      </c>
      <c r="E23" s="82">
        <v>10.038356164383561</v>
      </c>
      <c r="F23" s="82">
        <v>10.679452054794522</v>
      </c>
      <c r="G23" s="82">
        <v>10.715846994535516</v>
      </c>
      <c r="H23" s="82">
        <v>9.8797260273972647</v>
      </c>
      <c r="I23" s="82">
        <v>11.68</v>
      </c>
      <c r="J23" s="82">
        <v>10.862191780821913</v>
      </c>
      <c r="K23" s="83">
        <v>11.704644808743168</v>
      </c>
      <c r="L23" s="83">
        <v>10.800273972602739</v>
      </c>
      <c r="M23" s="83">
        <v>11.717260273972611</v>
      </c>
      <c r="N23" s="96">
        <f>KNMI!G468</f>
        <v>11.553424657534254</v>
      </c>
      <c r="P23" s="83">
        <f>AVERAGE(B23:N23)</f>
        <v>10.972420551975908</v>
      </c>
    </row>
    <row r="24" spans="1:16" ht="15.75" x14ac:dyDescent="0.25">
      <c r="A24" s="90" t="s">
        <v>129</v>
      </c>
      <c r="B24" s="84">
        <v>1647.5000000000002</v>
      </c>
      <c r="C24" s="84">
        <v>1686.1000000000004</v>
      </c>
      <c r="D24" s="84">
        <v>1845.7000000000005</v>
      </c>
      <c r="E24" s="84">
        <v>1755.0999999999992</v>
      </c>
      <c r="F24" s="84">
        <v>1712.4999999999991</v>
      </c>
      <c r="G24" s="84">
        <v>1786.6000000000008</v>
      </c>
      <c r="H24" s="84">
        <v>1644.2000000000021</v>
      </c>
      <c r="I24" s="84">
        <v>1778.1999999999998</v>
      </c>
      <c r="J24" s="84">
        <v>1856.6999999999998</v>
      </c>
      <c r="K24" s="85">
        <v>1817.2999999999995</v>
      </c>
      <c r="L24" s="85">
        <v>1808.3999999999994</v>
      </c>
      <c r="M24" s="85">
        <v>1976.8000000000002</v>
      </c>
      <c r="N24" s="97">
        <f>KNMI!K464</f>
        <v>1987.200000000001</v>
      </c>
      <c r="P24" s="85">
        <f>AVERAGE(B24:N24)</f>
        <v>1792.4846153846154</v>
      </c>
    </row>
    <row r="25" spans="1:16" ht="15.75" x14ac:dyDescent="0.25">
      <c r="A25" s="90" t="s">
        <v>127</v>
      </c>
      <c r="B25" s="84">
        <v>908</v>
      </c>
      <c r="C25" s="84">
        <v>730.70000000000061</v>
      </c>
      <c r="D25" s="84">
        <v>573.90000000000066</v>
      </c>
      <c r="E25" s="84">
        <v>838.10000000000014</v>
      </c>
      <c r="F25" s="84">
        <v>731.79999999999984</v>
      </c>
      <c r="G25" s="84">
        <v>819.30000000000052</v>
      </c>
      <c r="H25" s="84">
        <v>691.60000000000025</v>
      </c>
      <c r="I25" s="84">
        <v>855.09999999999991</v>
      </c>
      <c r="J25" s="84">
        <v>705.6</v>
      </c>
      <c r="K25" s="85">
        <v>849.2</v>
      </c>
      <c r="L25" s="85">
        <v>655.30000000000018</v>
      </c>
      <c r="M25" s="85">
        <v>666.39999999999975</v>
      </c>
      <c r="N25" s="97">
        <f>KNMI!L464</f>
        <v>630.30000000000018</v>
      </c>
      <c r="P25" s="85">
        <f>AVERAGE(B25:N25)</f>
        <v>742.71538461538489</v>
      </c>
    </row>
    <row r="26" spans="1:16" ht="15.75" x14ac:dyDescent="0.25">
      <c r="A26" s="90" t="s">
        <v>128</v>
      </c>
      <c r="B26" s="82">
        <v>4.1249315068493129</v>
      </c>
      <c r="C26" s="82">
        <v>3.9210382513661206</v>
      </c>
      <c r="D26" s="82">
        <v>3.5293150684931502</v>
      </c>
      <c r="E26" s="82">
        <v>3.6717808219178045</v>
      </c>
      <c r="F26" s="82">
        <v>3.6663013698630111</v>
      </c>
      <c r="G26" s="82">
        <v>3.6688524590163922</v>
      </c>
      <c r="H26" s="82">
        <v>3.7172602739725993</v>
      </c>
      <c r="I26" s="82">
        <v>3.6249315068493138</v>
      </c>
      <c r="J26" s="82">
        <v>3.823561643835613</v>
      </c>
      <c r="K26" s="83">
        <v>3.7860655737704869</v>
      </c>
      <c r="L26" s="83">
        <v>3.3964383561643845</v>
      </c>
      <c r="M26" s="83">
        <v>3.7345205479452011</v>
      </c>
      <c r="N26" s="96">
        <f>KNMI!J468</f>
        <v>3.6117808219178045</v>
      </c>
      <c r="P26" s="83">
        <f>AVERAGE(B26:N26)</f>
        <v>3.7135983232277843</v>
      </c>
    </row>
    <row r="27" spans="1:16" ht="15.75" customHeight="1" x14ac:dyDescent="0.25">
      <c r="A27" s="90" t="s">
        <v>87</v>
      </c>
      <c r="K27" s="66"/>
      <c r="L27" s="66"/>
      <c r="M27" s="66"/>
      <c r="N27" s="73"/>
      <c r="P27" s="107"/>
    </row>
    <row r="28" spans="1:16" x14ac:dyDescent="0.2">
      <c r="A28" s="74"/>
      <c r="K28" s="66"/>
      <c r="L28" s="66"/>
      <c r="M28" s="66"/>
      <c r="N28" s="74"/>
      <c r="P28" s="107"/>
    </row>
    <row r="29" spans="1:16" x14ac:dyDescent="0.2">
      <c r="A29" s="74"/>
      <c r="K29" s="66"/>
      <c r="L29" s="66"/>
      <c r="M29" s="66"/>
      <c r="N29" s="74"/>
      <c r="P29" s="107"/>
    </row>
    <row r="30" spans="1:16" x14ac:dyDescent="0.2">
      <c r="A30" s="74"/>
      <c r="K30" s="66"/>
      <c r="L30" s="66"/>
      <c r="M30" s="66"/>
      <c r="N30" s="74"/>
      <c r="P30" s="107"/>
    </row>
    <row r="31" spans="1:16" x14ac:dyDescent="0.2">
      <c r="A31" s="74"/>
      <c r="K31" s="66"/>
      <c r="L31" s="66"/>
      <c r="M31" s="66"/>
      <c r="N31" s="74"/>
      <c r="P31" s="107"/>
    </row>
    <row r="32" spans="1:16" x14ac:dyDescent="0.2">
      <c r="A32" s="74"/>
      <c r="K32" s="66"/>
      <c r="L32" s="66"/>
      <c r="M32" s="66"/>
      <c r="N32" s="74"/>
      <c r="P32" s="107"/>
    </row>
    <row r="33" spans="1:38" x14ac:dyDescent="0.2">
      <c r="A33" s="74"/>
      <c r="K33" s="66"/>
      <c r="L33" s="66"/>
      <c r="M33" s="66"/>
      <c r="N33" s="74"/>
      <c r="P33" s="107"/>
    </row>
    <row r="34" spans="1:38" ht="15.75" x14ac:dyDescent="0.25">
      <c r="A34" s="92" t="s">
        <v>88</v>
      </c>
      <c r="B34" s="86"/>
      <c r="C34" s="86"/>
      <c r="D34" s="86"/>
      <c r="E34" s="86"/>
      <c r="F34" s="86"/>
      <c r="G34" s="86"/>
      <c r="H34" s="86"/>
      <c r="I34" s="86"/>
      <c r="J34" s="86"/>
      <c r="K34" s="87"/>
      <c r="L34" s="87"/>
      <c r="M34" s="87"/>
      <c r="N34" s="88"/>
      <c r="P34" s="87"/>
    </row>
    <row r="35" spans="1:38" ht="15.75" x14ac:dyDescent="0.25">
      <c r="A35" s="90" t="s">
        <v>126</v>
      </c>
      <c r="B35" s="82">
        <v>11.215342465753425</v>
      </c>
      <c r="C35" s="82">
        <v>10.620491803278696</v>
      </c>
      <c r="D35" s="82">
        <v>10.630136986301366</v>
      </c>
      <c r="E35" s="82">
        <v>9.4115068493150762</v>
      </c>
      <c r="F35" s="82">
        <v>11.538356164383559</v>
      </c>
      <c r="G35" s="82">
        <v>10.480327868852456</v>
      </c>
      <c r="H35" s="82">
        <v>10.061369863013701</v>
      </c>
      <c r="I35" s="82">
        <v>11.807123287671232</v>
      </c>
      <c r="J35" s="82">
        <v>11.134246575342464</v>
      </c>
      <c r="K35" s="83">
        <v>10.935519125683062</v>
      </c>
      <c r="L35" s="83">
        <v>11.186027397260279</v>
      </c>
      <c r="M35" s="83">
        <v>11.746849315068495</v>
      </c>
      <c r="N35" s="96">
        <f>KNMI!G466</f>
        <v>11.488219178082201</v>
      </c>
      <c r="P35" s="83">
        <f>AVERAGE(B35:N35)</f>
        <v>10.942732067692768</v>
      </c>
    </row>
    <row r="36" spans="1:38" ht="15.75" x14ac:dyDescent="0.25">
      <c r="A36" s="90" t="s">
        <v>129</v>
      </c>
      <c r="B36" s="84">
        <v>1669.1999999999998</v>
      </c>
      <c r="C36" s="84">
        <v>1684.8</v>
      </c>
      <c r="D36" s="84">
        <v>1815.3000000000004</v>
      </c>
      <c r="E36" s="84">
        <v>1724.1000000000001</v>
      </c>
      <c r="F36" s="84">
        <v>1831.4000000000003</v>
      </c>
      <c r="G36" s="84">
        <v>1705.8000000000006</v>
      </c>
      <c r="H36" s="84">
        <v>1631</v>
      </c>
      <c r="I36" s="84">
        <v>1799</v>
      </c>
      <c r="J36" s="84">
        <v>1882</v>
      </c>
      <c r="K36" s="85">
        <v>1835.9999999999986</v>
      </c>
      <c r="L36" s="85">
        <v>1749.299999999999</v>
      </c>
      <c r="M36" s="85">
        <v>2060.7000000000007</v>
      </c>
      <c r="N36" s="97">
        <f>KNMI!K462</f>
        <v>1933.5000000000007</v>
      </c>
      <c r="P36" s="85">
        <f>AVERAGE(B36:N36)</f>
        <v>1794.0076923076924</v>
      </c>
    </row>
    <row r="37" spans="1:38" ht="15.75" x14ac:dyDescent="0.25">
      <c r="A37" s="90" t="s">
        <v>127</v>
      </c>
      <c r="B37" s="84">
        <v>845.20000000000016</v>
      </c>
      <c r="C37" s="84">
        <v>710.50000000000011</v>
      </c>
      <c r="D37" s="84">
        <v>731.89999999999986</v>
      </c>
      <c r="E37" s="84">
        <v>755.70000000000027</v>
      </c>
      <c r="F37" s="84">
        <v>730.4000000000002</v>
      </c>
      <c r="G37" s="84">
        <v>849.3</v>
      </c>
      <c r="H37" s="84">
        <v>693.20000000000016</v>
      </c>
      <c r="I37" s="84">
        <v>807.29999999999973</v>
      </c>
      <c r="J37" s="84">
        <v>676.60000000000036</v>
      </c>
      <c r="K37" s="85">
        <v>829.60000000000025</v>
      </c>
      <c r="L37" s="85">
        <v>721.30000000000018</v>
      </c>
      <c r="M37" s="85">
        <v>628.20000000000005</v>
      </c>
      <c r="N37" s="97">
        <f>KNMI!L462</f>
        <v>707.5</v>
      </c>
      <c r="P37" s="85">
        <f>AVERAGE(B37:N37)</f>
        <v>745.13076923076926</v>
      </c>
    </row>
    <row r="38" spans="1:38" ht="15.75" x14ac:dyDescent="0.25">
      <c r="A38" s="90" t="s">
        <v>128</v>
      </c>
      <c r="B38" s="82">
        <v>3.9087671232876691</v>
      </c>
      <c r="C38" s="82">
        <v>3.9234972677595628</v>
      </c>
      <c r="D38" s="82">
        <v>3.6712328767123301</v>
      </c>
      <c r="E38" s="82">
        <v>3.5416438356164366</v>
      </c>
      <c r="F38" s="82">
        <v>3.7430136986301341</v>
      </c>
      <c r="G38" s="82">
        <v>3.6314207650273191</v>
      </c>
      <c r="H38" s="82">
        <v>3.7715068493150659</v>
      </c>
      <c r="I38" s="82">
        <v>3.5484931506849322</v>
      </c>
      <c r="J38" s="82">
        <v>3.9265753424657523</v>
      </c>
      <c r="K38" s="83">
        <v>3.56748633879781</v>
      </c>
      <c r="L38" s="83">
        <v>3.6183561643835644</v>
      </c>
      <c r="M38" s="83">
        <v>3.5879452054794529</v>
      </c>
      <c r="N38" s="96">
        <f>KNMI!J466</f>
        <v>3.6734246575342446</v>
      </c>
      <c r="P38" s="83">
        <f>AVERAGE(B38:N38)</f>
        <v>3.7010279442841747</v>
      </c>
    </row>
    <row r="39" spans="1:38" ht="15.75" customHeight="1" x14ac:dyDescent="0.25">
      <c r="A39" s="90" t="s">
        <v>87</v>
      </c>
      <c r="K39" s="66"/>
      <c r="L39" s="66"/>
      <c r="M39" s="66"/>
      <c r="N39" s="73"/>
    </row>
    <row r="40" spans="1:38" x14ac:dyDescent="0.2">
      <c r="A40" s="74"/>
      <c r="K40" s="66"/>
      <c r="L40" s="66"/>
      <c r="M40" s="66"/>
      <c r="N40" s="74"/>
    </row>
    <row r="41" spans="1:38" x14ac:dyDescent="0.2">
      <c r="A41" s="74"/>
      <c r="K41" s="66"/>
      <c r="L41" s="66"/>
      <c r="M41" s="66"/>
      <c r="N41" s="74"/>
    </row>
    <row r="42" spans="1:38" x14ac:dyDescent="0.2">
      <c r="A42" s="74"/>
      <c r="K42" s="66"/>
      <c r="L42" s="66"/>
      <c r="M42" s="66"/>
      <c r="N42" s="74"/>
      <c r="AG42" s="71"/>
      <c r="AI42" s="71"/>
      <c r="AL42" s="71"/>
    </row>
    <row r="43" spans="1:38" x14ac:dyDescent="0.2">
      <c r="A43" s="74"/>
      <c r="K43" s="66"/>
      <c r="L43" s="66"/>
      <c r="M43" s="66"/>
      <c r="N43" s="74"/>
      <c r="AK43" s="71"/>
      <c r="AL43" s="71"/>
    </row>
    <row r="44" spans="1:38" x14ac:dyDescent="0.2">
      <c r="A44" s="74"/>
      <c r="K44" s="66"/>
      <c r="L44" s="66"/>
      <c r="M44" s="66"/>
      <c r="N44" s="74"/>
      <c r="AK44" s="71"/>
      <c r="AL44" s="71"/>
    </row>
    <row r="45" spans="1:38" x14ac:dyDescent="0.2">
      <c r="A45" s="74"/>
      <c r="K45" s="66"/>
      <c r="L45" s="66"/>
      <c r="M45" s="66"/>
      <c r="N45" s="74"/>
    </row>
    <row r="46" spans="1:38" ht="15.75" x14ac:dyDescent="0.25">
      <c r="A46" s="92" t="s">
        <v>154</v>
      </c>
      <c r="B46" s="86"/>
      <c r="C46" s="86"/>
      <c r="D46" s="86"/>
      <c r="E46" s="86"/>
      <c r="F46" s="86"/>
      <c r="G46" s="86"/>
      <c r="H46" s="86"/>
      <c r="I46" s="86"/>
      <c r="J46" s="86"/>
      <c r="K46" s="87"/>
      <c r="L46" s="87"/>
      <c r="M46" s="87"/>
      <c r="N46" s="88"/>
      <c r="P46" s="111"/>
    </row>
    <row r="47" spans="1:38" ht="15.75" x14ac:dyDescent="0.25">
      <c r="A47" s="90" t="s">
        <v>89</v>
      </c>
      <c r="B47" s="84">
        <v>26</v>
      </c>
      <c r="C47" s="84">
        <v>20</v>
      </c>
      <c r="D47" s="84">
        <v>52</v>
      </c>
      <c r="E47" s="84">
        <v>96</v>
      </c>
      <c r="F47" s="84">
        <v>71</v>
      </c>
      <c r="G47" s="84">
        <v>52</v>
      </c>
      <c r="H47" s="84">
        <v>170</v>
      </c>
      <c r="I47" s="84">
        <v>141</v>
      </c>
      <c r="J47" s="84">
        <v>123</v>
      </c>
      <c r="K47" s="85">
        <v>143</v>
      </c>
      <c r="L47" s="85">
        <v>95</v>
      </c>
      <c r="M47" s="85">
        <v>177</v>
      </c>
      <c r="N47" s="97">
        <f>data!B10</f>
        <v>134</v>
      </c>
      <c r="P47" s="85">
        <f>AVERAGE(B47:N47)</f>
        <v>100</v>
      </c>
    </row>
    <row r="48" spans="1:38" ht="15.75" x14ac:dyDescent="0.25">
      <c r="A48" s="90" t="s">
        <v>94</v>
      </c>
      <c r="B48" s="84">
        <v>5</v>
      </c>
      <c r="C48" s="84">
        <v>1</v>
      </c>
      <c r="D48" s="84">
        <v>27</v>
      </c>
      <c r="E48" s="84">
        <v>39</v>
      </c>
      <c r="F48" s="84">
        <v>40</v>
      </c>
      <c r="G48" s="84">
        <v>27</v>
      </c>
      <c r="H48" s="84">
        <v>16</v>
      </c>
      <c r="I48" s="84">
        <v>26</v>
      </c>
      <c r="J48" s="84">
        <v>28</v>
      </c>
      <c r="K48" s="85">
        <v>13</v>
      </c>
      <c r="L48" s="85">
        <v>15</v>
      </c>
      <c r="M48" s="85">
        <v>12</v>
      </c>
      <c r="N48" s="97">
        <f>data!B11</f>
        <v>27</v>
      </c>
      <c r="P48" s="85">
        <f t="shared" ref="P48:P79" si="1">AVERAGE(B48:N48)</f>
        <v>21.23076923076923</v>
      </c>
    </row>
    <row r="49" spans="1:16" ht="15.75" x14ac:dyDescent="0.25">
      <c r="A49" s="90" t="s">
        <v>95</v>
      </c>
      <c r="B49" s="84">
        <v>18</v>
      </c>
      <c r="C49" s="84">
        <v>3</v>
      </c>
      <c r="D49" s="84">
        <v>29</v>
      </c>
      <c r="E49" s="84">
        <v>19</v>
      </c>
      <c r="F49" s="84">
        <v>25</v>
      </c>
      <c r="G49" s="84">
        <v>14</v>
      </c>
      <c r="H49" s="84">
        <v>34</v>
      </c>
      <c r="I49" s="84">
        <v>51</v>
      </c>
      <c r="J49" s="84">
        <v>7</v>
      </c>
      <c r="K49" s="85">
        <v>9</v>
      </c>
      <c r="L49" s="85">
        <v>14</v>
      </c>
      <c r="M49" s="85">
        <v>12</v>
      </c>
      <c r="N49" s="97">
        <f>data!B12</f>
        <v>13</v>
      </c>
      <c r="P49" s="85">
        <f t="shared" si="1"/>
        <v>19.076923076923077</v>
      </c>
    </row>
    <row r="50" spans="1:16" ht="15.75" x14ac:dyDescent="0.25">
      <c r="A50" s="90" t="s">
        <v>93</v>
      </c>
      <c r="B50" s="84">
        <v>1</v>
      </c>
      <c r="C50" s="84">
        <v>1</v>
      </c>
      <c r="D50" s="84">
        <v>11</v>
      </c>
      <c r="E50" s="84">
        <v>22</v>
      </c>
      <c r="F50" s="84">
        <v>13</v>
      </c>
      <c r="G50" s="84">
        <v>3</v>
      </c>
      <c r="H50" s="84">
        <v>16</v>
      </c>
      <c r="I50" s="84">
        <v>23</v>
      </c>
      <c r="J50" s="84">
        <v>32</v>
      </c>
      <c r="K50" s="85">
        <v>3</v>
      </c>
      <c r="L50" s="85">
        <v>3</v>
      </c>
      <c r="M50" s="85">
        <v>2</v>
      </c>
      <c r="N50" s="97">
        <f>data!B13</f>
        <v>5</v>
      </c>
      <c r="P50" s="85">
        <f t="shared" si="1"/>
        <v>10.384615384615385</v>
      </c>
    </row>
    <row r="51" spans="1:16" ht="15.75" x14ac:dyDescent="0.25">
      <c r="A51" s="90" t="s">
        <v>96</v>
      </c>
      <c r="B51" s="84">
        <v>9</v>
      </c>
      <c r="C51" s="84">
        <v>14</v>
      </c>
      <c r="D51" s="84">
        <v>28</v>
      </c>
      <c r="E51" s="84">
        <v>9</v>
      </c>
      <c r="F51" s="84">
        <v>17</v>
      </c>
      <c r="G51" s="84">
        <v>13</v>
      </c>
      <c r="H51" s="84">
        <v>46</v>
      </c>
      <c r="I51" s="84">
        <v>85</v>
      </c>
      <c r="J51" s="84">
        <v>25</v>
      </c>
      <c r="K51" s="85">
        <v>41</v>
      </c>
      <c r="L51" s="85">
        <v>14</v>
      </c>
      <c r="M51" s="85">
        <v>32</v>
      </c>
      <c r="N51" s="97">
        <f>data!B14</f>
        <v>27</v>
      </c>
      <c r="P51" s="85">
        <f t="shared" si="1"/>
        <v>27.692307692307693</v>
      </c>
    </row>
    <row r="52" spans="1:16" ht="15.75" x14ac:dyDescent="0.25">
      <c r="A52" s="90" t="s">
        <v>92</v>
      </c>
      <c r="B52" s="84">
        <v>53</v>
      </c>
      <c r="C52" s="84">
        <v>86</v>
      </c>
      <c r="D52" s="84">
        <v>65</v>
      </c>
      <c r="E52" s="84">
        <v>152</v>
      </c>
      <c r="F52" s="84">
        <v>53</v>
      </c>
      <c r="G52" s="84">
        <v>94</v>
      </c>
      <c r="H52" s="84">
        <v>61</v>
      </c>
      <c r="I52" s="84">
        <v>105</v>
      </c>
      <c r="J52" s="84">
        <v>28</v>
      </c>
      <c r="K52" s="85">
        <v>39</v>
      </c>
      <c r="L52" s="85">
        <v>64</v>
      </c>
      <c r="M52" s="85">
        <v>11</v>
      </c>
      <c r="N52" s="97">
        <f>data!B15</f>
        <v>13</v>
      </c>
      <c r="P52" s="85">
        <f t="shared" si="1"/>
        <v>63.384615384615387</v>
      </c>
    </row>
    <row r="53" spans="1:16" ht="15.75" x14ac:dyDescent="0.25">
      <c r="A53" s="90" t="s">
        <v>97</v>
      </c>
      <c r="B53" s="84">
        <v>37</v>
      </c>
      <c r="C53" s="84">
        <v>10</v>
      </c>
      <c r="D53" s="84">
        <v>33</v>
      </c>
      <c r="E53" s="84">
        <v>101</v>
      </c>
      <c r="F53" s="84">
        <v>71</v>
      </c>
      <c r="G53" s="84">
        <v>23</v>
      </c>
      <c r="H53" s="84">
        <v>45</v>
      </c>
      <c r="I53" s="84">
        <v>25</v>
      </c>
      <c r="J53" s="84">
        <v>10</v>
      </c>
      <c r="K53" s="85">
        <v>55</v>
      </c>
      <c r="L53" s="85">
        <v>99</v>
      </c>
      <c r="M53" s="85">
        <v>13</v>
      </c>
      <c r="N53" s="97">
        <f>data!B16</f>
        <v>23</v>
      </c>
      <c r="P53" s="85">
        <f t="shared" si="1"/>
        <v>41.92307692307692</v>
      </c>
    </row>
    <row r="54" spans="1:16" ht="15.75" x14ac:dyDescent="0.25">
      <c r="A54" s="90" t="s">
        <v>98</v>
      </c>
      <c r="B54" s="84">
        <v>7</v>
      </c>
      <c r="C54" s="84">
        <v>3</v>
      </c>
      <c r="D54" s="84">
        <v>236</v>
      </c>
      <c r="E54" s="84">
        <v>4</v>
      </c>
      <c r="F54" s="84">
        <v>1</v>
      </c>
      <c r="G54" s="84">
        <v>0</v>
      </c>
      <c r="H54" s="84">
        <v>7</v>
      </c>
      <c r="I54" s="84">
        <v>2</v>
      </c>
      <c r="J54" s="84">
        <v>1</v>
      </c>
      <c r="K54" s="85">
        <v>14</v>
      </c>
      <c r="L54" s="85">
        <v>1</v>
      </c>
      <c r="M54" s="85">
        <v>0</v>
      </c>
      <c r="N54" s="97">
        <f>data!B17</f>
        <v>11</v>
      </c>
      <c r="P54" s="85">
        <f t="shared" si="1"/>
        <v>22.076923076923077</v>
      </c>
    </row>
    <row r="55" spans="1:16" ht="15.75" x14ac:dyDescent="0.25">
      <c r="A55" s="90" t="s">
        <v>99</v>
      </c>
      <c r="B55" s="84">
        <v>21</v>
      </c>
      <c r="C55" s="84">
        <v>25</v>
      </c>
      <c r="D55" s="84">
        <v>64</v>
      </c>
      <c r="E55" s="84">
        <v>128</v>
      </c>
      <c r="F55" s="84">
        <v>43</v>
      </c>
      <c r="G55" s="84">
        <v>54</v>
      </c>
      <c r="H55" s="84">
        <v>42</v>
      </c>
      <c r="I55" s="84">
        <v>60</v>
      </c>
      <c r="J55" s="84">
        <v>14</v>
      </c>
      <c r="K55" s="85">
        <v>14</v>
      </c>
      <c r="L55" s="85">
        <v>51</v>
      </c>
      <c r="M55" s="85">
        <v>17</v>
      </c>
      <c r="N55" s="97">
        <f>data!B18</f>
        <v>26</v>
      </c>
      <c r="P55" s="85">
        <f t="shared" si="1"/>
        <v>43</v>
      </c>
    </row>
    <row r="56" spans="1:16" ht="15.75" x14ac:dyDescent="0.25">
      <c r="A56" s="90" t="s">
        <v>100</v>
      </c>
      <c r="B56" s="84">
        <v>3</v>
      </c>
      <c r="C56" s="84">
        <v>1</v>
      </c>
      <c r="D56" s="84">
        <v>13</v>
      </c>
      <c r="E56" s="84">
        <v>15</v>
      </c>
      <c r="F56" s="84">
        <v>8</v>
      </c>
      <c r="G56" s="84">
        <v>7</v>
      </c>
      <c r="H56" s="84">
        <v>21</v>
      </c>
      <c r="I56" s="84">
        <v>21</v>
      </c>
      <c r="J56" s="84">
        <v>8</v>
      </c>
      <c r="K56" s="85">
        <v>18</v>
      </c>
      <c r="L56" s="85">
        <v>15</v>
      </c>
      <c r="M56" s="85">
        <v>17</v>
      </c>
      <c r="N56" s="97">
        <f>data!B19</f>
        <v>2</v>
      </c>
      <c r="P56" s="85">
        <f t="shared" si="1"/>
        <v>11.461538461538462</v>
      </c>
    </row>
    <row r="57" spans="1:16" ht="15.75" x14ac:dyDescent="0.25">
      <c r="A57" s="90" t="s">
        <v>90</v>
      </c>
      <c r="B57" s="84">
        <v>99</v>
      </c>
      <c r="C57" s="84">
        <v>27</v>
      </c>
      <c r="D57" s="84">
        <v>111</v>
      </c>
      <c r="E57" s="84">
        <v>169</v>
      </c>
      <c r="F57" s="84">
        <v>80</v>
      </c>
      <c r="G57" s="84">
        <v>78</v>
      </c>
      <c r="H57" s="84">
        <v>97</v>
      </c>
      <c r="I57" s="84">
        <v>144</v>
      </c>
      <c r="J57" s="84">
        <v>68</v>
      </c>
      <c r="K57" s="85">
        <v>115</v>
      </c>
      <c r="L57" s="85">
        <v>65</v>
      </c>
      <c r="M57" s="85">
        <v>124</v>
      </c>
      <c r="N57" s="97">
        <f>data!B20</f>
        <v>86</v>
      </c>
      <c r="P57" s="85">
        <f t="shared" si="1"/>
        <v>97.15384615384616</v>
      </c>
    </row>
    <row r="58" spans="1:16" ht="15.75" x14ac:dyDescent="0.25">
      <c r="A58" s="90" t="s">
        <v>101</v>
      </c>
      <c r="B58" s="84">
        <v>12</v>
      </c>
      <c r="C58" s="84">
        <v>5</v>
      </c>
      <c r="D58" s="84">
        <v>24</v>
      </c>
      <c r="E58" s="84">
        <v>31</v>
      </c>
      <c r="F58" s="84">
        <v>33</v>
      </c>
      <c r="G58" s="84">
        <v>20</v>
      </c>
      <c r="H58" s="84">
        <v>32</v>
      </c>
      <c r="I58" s="84">
        <v>69</v>
      </c>
      <c r="J58" s="84">
        <v>14</v>
      </c>
      <c r="K58" s="85">
        <v>80</v>
      </c>
      <c r="L58" s="85">
        <v>59</v>
      </c>
      <c r="M58" s="85">
        <v>55</v>
      </c>
      <c r="N58" s="97">
        <f>data!B21</f>
        <v>25</v>
      </c>
      <c r="P58" s="85">
        <f t="shared" si="1"/>
        <v>35.307692307692307</v>
      </c>
    </row>
    <row r="59" spans="1:16" ht="15.75" x14ac:dyDescent="0.25">
      <c r="A59" s="90" t="s">
        <v>102</v>
      </c>
      <c r="B59" s="84">
        <v>21</v>
      </c>
      <c r="C59" s="84">
        <v>15</v>
      </c>
      <c r="D59" s="84">
        <v>32</v>
      </c>
      <c r="E59" s="84">
        <v>35</v>
      </c>
      <c r="F59" s="84">
        <v>24</v>
      </c>
      <c r="G59" s="84">
        <v>26</v>
      </c>
      <c r="H59" s="84">
        <v>50</v>
      </c>
      <c r="I59" s="84">
        <v>45</v>
      </c>
      <c r="J59" s="84">
        <v>25</v>
      </c>
      <c r="K59" s="85">
        <v>18</v>
      </c>
      <c r="L59" s="85">
        <v>4</v>
      </c>
      <c r="M59" s="85">
        <v>26</v>
      </c>
      <c r="N59" s="97">
        <f>data!B22</f>
        <v>9</v>
      </c>
      <c r="P59" s="85">
        <f t="shared" si="1"/>
        <v>25.384615384615383</v>
      </c>
    </row>
    <row r="60" spans="1:16" ht="15.75" x14ac:dyDescent="0.25">
      <c r="A60" s="90" t="s">
        <v>103</v>
      </c>
      <c r="B60" s="84">
        <v>17</v>
      </c>
      <c r="C60" s="84">
        <v>1</v>
      </c>
      <c r="D60" s="84">
        <v>9</v>
      </c>
      <c r="E60" s="84">
        <v>49</v>
      </c>
      <c r="F60" s="84">
        <v>16</v>
      </c>
      <c r="G60" s="84">
        <v>16</v>
      </c>
      <c r="H60" s="84">
        <v>5</v>
      </c>
      <c r="I60" s="84">
        <v>6</v>
      </c>
      <c r="J60" s="84">
        <v>6</v>
      </c>
      <c r="K60" s="85">
        <v>5</v>
      </c>
      <c r="L60" s="85">
        <v>6</v>
      </c>
      <c r="M60" s="85">
        <v>4</v>
      </c>
      <c r="N60" s="97">
        <f>data!B23</f>
        <v>0</v>
      </c>
      <c r="P60" s="85">
        <f t="shared" si="1"/>
        <v>10.76923076923077</v>
      </c>
    </row>
    <row r="61" spans="1:16" ht="15.75" x14ac:dyDescent="0.25">
      <c r="A61" s="90" t="s">
        <v>104</v>
      </c>
      <c r="B61" s="84">
        <v>8</v>
      </c>
      <c r="C61" s="84">
        <v>12</v>
      </c>
      <c r="D61" s="84">
        <v>17</v>
      </c>
      <c r="E61" s="84">
        <v>36</v>
      </c>
      <c r="F61" s="84">
        <v>31</v>
      </c>
      <c r="G61" s="84">
        <v>13</v>
      </c>
      <c r="H61" s="84">
        <v>9</v>
      </c>
      <c r="I61" s="84">
        <v>21</v>
      </c>
      <c r="J61" s="84">
        <v>6</v>
      </c>
      <c r="K61" s="85">
        <v>11</v>
      </c>
      <c r="L61" s="85">
        <v>16</v>
      </c>
      <c r="M61" s="85">
        <v>13</v>
      </c>
      <c r="N61" s="97">
        <f>data!B24</f>
        <v>4</v>
      </c>
      <c r="P61" s="85">
        <f t="shared" si="1"/>
        <v>15.153846153846153</v>
      </c>
    </row>
    <row r="62" spans="1:16" ht="15.75" x14ac:dyDescent="0.25">
      <c r="A62" s="90" t="s">
        <v>105</v>
      </c>
      <c r="B62" s="84">
        <v>1</v>
      </c>
      <c r="C62" s="84">
        <v>0</v>
      </c>
      <c r="D62" s="84">
        <v>1</v>
      </c>
      <c r="E62" s="84">
        <v>2</v>
      </c>
      <c r="F62" s="84">
        <v>6</v>
      </c>
      <c r="G62" s="84">
        <v>1</v>
      </c>
      <c r="H62" s="84">
        <v>4</v>
      </c>
      <c r="I62" s="84">
        <v>2</v>
      </c>
      <c r="J62" s="84">
        <v>0</v>
      </c>
      <c r="K62" s="85">
        <v>0</v>
      </c>
      <c r="L62" s="85">
        <v>1</v>
      </c>
      <c r="M62" s="85">
        <v>0</v>
      </c>
      <c r="N62" s="97">
        <f>data!B25</f>
        <v>0</v>
      </c>
      <c r="P62" s="85">
        <f t="shared" si="1"/>
        <v>1.3846153846153846</v>
      </c>
    </row>
    <row r="63" spans="1:16" ht="15.75" x14ac:dyDescent="0.25">
      <c r="A63" s="90" t="s">
        <v>106</v>
      </c>
      <c r="B63" s="84">
        <v>16</v>
      </c>
      <c r="C63" s="84">
        <v>3</v>
      </c>
      <c r="D63" s="84">
        <v>21</v>
      </c>
      <c r="E63" s="84">
        <v>36</v>
      </c>
      <c r="F63" s="84">
        <v>13</v>
      </c>
      <c r="G63" s="84">
        <v>14</v>
      </c>
      <c r="H63" s="84">
        <v>25</v>
      </c>
      <c r="I63" s="84">
        <v>8</v>
      </c>
      <c r="J63" s="84">
        <v>4</v>
      </c>
      <c r="K63" s="85">
        <v>25</v>
      </c>
      <c r="L63" s="85">
        <v>29</v>
      </c>
      <c r="M63" s="85">
        <v>13</v>
      </c>
      <c r="N63" s="97">
        <f>data!B26</f>
        <v>2</v>
      </c>
      <c r="P63" s="85">
        <f t="shared" si="1"/>
        <v>16.076923076923077</v>
      </c>
    </row>
    <row r="64" spans="1:16" ht="15.75" x14ac:dyDescent="0.25">
      <c r="A64" s="90" t="s">
        <v>107</v>
      </c>
      <c r="B64" s="84">
        <v>1</v>
      </c>
      <c r="C64" s="84">
        <v>0</v>
      </c>
      <c r="D64" s="84">
        <v>0</v>
      </c>
      <c r="E64" s="84">
        <v>1</v>
      </c>
      <c r="F64" s="84">
        <v>2</v>
      </c>
      <c r="G64" s="84">
        <v>2</v>
      </c>
      <c r="H64" s="84">
        <v>5</v>
      </c>
      <c r="I64" s="84">
        <v>7</v>
      </c>
      <c r="J64" s="84">
        <v>0</v>
      </c>
      <c r="K64" s="85">
        <v>2</v>
      </c>
      <c r="L64" s="85">
        <v>1</v>
      </c>
      <c r="M64" s="85">
        <v>0</v>
      </c>
      <c r="N64" s="97">
        <f>data!B27</f>
        <v>0</v>
      </c>
      <c r="P64" s="85">
        <f t="shared" si="1"/>
        <v>1.6153846153846154</v>
      </c>
    </row>
    <row r="65" spans="1:16" ht="15.75" x14ac:dyDescent="0.25">
      <c r="A65" s="90" t="s">
        <v>108</v>
      </c>
      <c r="B65" s="84">
        <v>2</v>
      </c>
      <c r="C65" s="84">
        <v>5</v>
      </c>
      <c r="D65" s="84">
        <v>5</v>
      </c>
      <c r="E65" s="84">
        <v>3</v>
      </c>
      <c r="F65" s="84">
        <v>2</v>
      </c>
      <c r="G65" s="84">
        <v>2</v>
      </c>
      <c r="H65" s="84">
        <v>2</v>
      </c>
      <c r="I65" s="84">
        <v>0</v>
      </c>
      <c r="J65" s="84">
        <v>0</v>
      </c>
      <c r="K65" s="85">
        <v>0</v>
      </c>
      <c r="L65" s="85">
        <v>0</v>
      </c>
      <c r="M65" s="85">
        <v>3</v>
      </c>
      <c r="N65" s="97">
        <f>data!B28</f>
        <v>1</v>
      </c>
      <c r="P65" s="85">
        <f t="shared" si="1"/>
        <v>1.9230769230769231</v>
      </c>
    </row>
    <row r="66" spans="1:16" ht="15.75" x14ac:dyDescent="0.25">
      <c r="A66" s="90" t="s">
        <v>109</v>
      </c>
      <c r="B66" s="84">
        <v>2</v>
      </c>
      <c r="C66" s="84">
        <v>0</v>
      </c>
      <c r="D66" s="84">
        <v>1</v>
      </c>
      <c r="E66" s="84">
        <v>10</v>
      </c>
      <c r="F66" s="84">
        <v>3</v>
      </c>
      <c r="G66" s="84">
        <v>0</v>
      </c>
      <c r="H66" s="84">
        <v>1</v>
      </c>
      <c r="I66" s="84">
        <v>0</v>
      </c>
      <c r="J66" s="84">
        <v>4</v>
      </c>
      <c r="K66" s="85">
        <v>0</v>
      </c>
      <c r="L66" s="85">
        <v>2</v>
      </c>
      <c r="M66" s="85">
        <v>1</v>
      </c>
      <c r="N66" s="97">
        <f>data!B29</f>
        <v>0</v>
      </c>
      <c r="P66" s="85">
        <f t="shared" si="1"/>
        <v>1.8461538461538463</v>
      </c>
    </row>
    <row r="67" spans="1:16" ht="15.75" x14ac:dyDescent="0.25">
      <c r="A67" s="90" t="s">
        <v>110</v>
      </c>
      <c r="B67" s="84">
        <v>5</v>
      </c>
      <c r="C67" s="84">
        <v>6</v>
      </c>
      <c r="D67" s="84">
        <v>10</v>
      </c>
      <c r="E67" s="84">
        <v>14</v>
      </c>
      <c r="F67" s="84">
        <v>7</v>
      </c>
      <c r="G67" s="84">
        <v>1</v>
      </c>
      <c r="H67" s="84">
        <v>9</v>
      </c>
      <c r="I67" s="84">
        <v>12</v>
      </c>
      <c r="J67" s="84">
        <v>2</v>
      </c>
      <c r="K67" s="85">
        <v>8</v>
      </c>
      <c r="L67" s="85">
        <v>6</v>
      </c>
      <c r="M67" s="85">
        <v>19</v>
      </c>
      <c r="N67" s="97">
        <f>data!B30</f>
        <v>4</v>
      </c>
      <c r="P67" s="85">
        <f t="shared" si="1"/>
        <v>7.9230769230769234</v>
      </c>
    </row>
    <row r="68" spans="1:16" ht="15.75" x14ac:dyDescent="0.25">
      <c r="A68" s="90" t="s">
        <v>111</v>
      </c>
      <c r="B68" s="84">
        <v>0</v>
      </c>
      <c r="C68" s="84">
        <v>0</v>
      </c>
      <c r="D68" s="84">
        <v>3</v>
      </c>
      <c r="E68" s="84">
        <v>5</v>
      </c>
      <c r="F68" s="84">
        <v>9</v>
      </c>
      <c r="G68" s="84">
        <v>1</v>
      </c>
      <c r="H68" s="84">
        <v>3</v>
      </c>
      <c r="I68" s="84">
        <v>1</v>
      </c>
      <c r="J68" s="84">
        <v>0</v>
      </c>
      <c r="K68" s="85">
        <v>0</v>
      </c>
      <c r="L68" s="85">
        <v>2</v>
      </c>
      <c r="M68" s="85">
        <v>2</v>
      </c>
      <c r="N68" s="97">
        <f>data!B31</f>
        <v>16</v>
      </c>
      <c r="P68" s="85">
        <f t="shared" si="1"/>
        <v>3.2307692307692308</v>
      </c>
    </row>
    <row r="69" spans="1:16" ht="15.75" x14ac:dyDescent="0.25">
      <c r="A69" s="90" t="s">
        <v>112</v>
      </c>
      <c r="B69" s="84">
        <v>2</v>
      </c>
      <c r="C69" s="84">
        <v>4</v>
      </c>
      <c r="D69" s="84">
        <v>23</v>
      </c>
      <c r="E69" s="84">
        <v>5</v>
      </c>
      <c r="F69" s="84">
        <v>3</v>
      </c>
      <c r="G69" s="84">
        <v>0</v>
      </c>
      <c r="H69" s="84">
        <v>1</v>
      </c>
      <c r="I69" s="84">
        <v>1</v>
      </c>
      <c r="J69" s="84">
        <v>1</v>
      </c>
      <c r="K69" s="85">
        <v>4</v>
      </c>
      <c r="L69" s="85">
        <v>1</v>
      </c>
      <c r="M69" s="85">
        <v>18</v>
      </c>
      <c r="N69" s="97">
        <f>data!B32</f>
        <v>1</v>
      </c>
      <c r="P69" s="85">
        <f t="shared" si="1"/>
        <v>4.9230769230769234</v>
      </c>
    </row>
    <row r="70" spans="1:16" ht="15.75" x14ac:dyDescent="0.25">
      <c r="A70" s="90" t="s">
        <v>113</v>
      </c>
      <c r="B70" s="84">
        <v>0</v>
      </c>
      <c r="C70" s="84">
        <v>0</v>
      </c>
      <c r="D70" s="84">
        <v>0</v>
      </c>
      <c r="E70" s="84">
        <v>0</v>
      </c>
      <c r="F70" s="84">
        <v>1</v>
      </c>
      <c r="G70" s="84">
        <v>2</v>
      </c>
      <c r="H70" s="84">
        <v>3</v>
      </c>
      <c r="I70" s="84">
        <v>2</v>
      </c>
      <c r="J70" s="84">
        <v>1</v>
      </c>
      <c r="K70" s="85">
        <v>0</v>
      </c>
      <c r="L70" s="85">
        <v>6</v>
      </c>
      <c r="M70" s="85">
        <v>0</v>
      </c>
      <c r="N70" s="97">
        <f>data!B33</f>
        <v>0</v>
      </c>
      <c r="P70" s="85">
        <f t="shared" si="1"/>
        <v>1.1538461538461537</v>
      </c>
    </row>
    <row r="71" spans="1:16" ht="15.75" x14ac:dyDescent="0.25">
      <c r="A71" s="90" t="s">
        <v>91</v>
      </c>
      <c r="B71" s="84"/>
      <c r="C71" s="84"/>
      <c r="D71" s="84">
        <v>10</v>
      </c>
      <c r="E71" s="84">
        <v>3</v>
      </c>
      <c r="F71" s="84">
        <v>4</v>
      </c>
      <c r="G71" s="84">
        <v>0</v>
      </c>
      <c r="H71" s="84">
        <v>67</v>
      </c>
      <c r="I71" s="84">
        <v>1</v>
      </c>
      <c r="J71" s="84">
        <v>2</v>
      </c>
      <c r="K71" s="85">
        <v>13</v>
      </c>
      <c r="L71" s="85">
        <v>2</v>
      </c>
      <c r="M71" s="85">
        <v>0</v>
      </c>
      <c r="N71" s="97">
        <f>data!B34</f>
        <v>1</v>
      </c>
      <c r="P71" s="85">
        <f t="shared" si="1"/>
        <v>9.3636363636363633</v>
      </c>
    </row>
    <row r="72" spans="1:16" ht="15.75" x14ac:dyDescent="0.25">
      <c r="A72" s="90" t="s">
        <v>116</v>
      </c>
      <c r="B72" s="84"/>
      <c r="C72" s="84"/>
      <c r="D72" s="84">
        <v>13</v>
      </c>
      <c r="E72" s="84">
        <v>6</v>
      </c>
      <c r="F72" s="84">
        <v>3</v>
      </c>
      <c r="G72" s="84">
        <v>0</v>
      </c>
      <c r="H72" s="84">
        <v>0</v>
      </c>
      <c r="I72" s="84">
        <v>0</v>
      </c>
      <c r="J72" s="84">
        <v>2</v>
      </c>
      <c r="K72" s="85">
        <v>2</v>
      </c>
      <c r="L72" s="85">
        <v>2</v>
      </c>
      <c r="M72" s="85">
        <v>1</v>
      </c>
      <c r="N72" s="97">
        <f>data!B35</f>
        <v>0</v>
      </c>
      <c r="P72" s="85">
        <f t="shared" si="1"/>
        <v>2.6363636363636362</v>
      </c>
    </row>
    <row r="73" spans="1:16" ht="15.75" x14ac:dyDescent="0.25">
      <c r="A73" s="90" t="s">
        <v>114</v>
      </c>
      <c r="B73" s="84"/>
      <c r="C73" s="84"/>
      <c r="D73" s="84">
        <v>1</v>
      </c>
      <c r="E73" s="84">
        <v>0</v>
      </c>
      <c r="F73" s="84">
        <v>0</v>
      </c>
      <c r="G73" s="84">
        <v>1</v>
      </c>
      <c r="H73" s="84">
        <v>0</v>
      </c>
      <c r="I73" s="84">
        <v>0</v>
      </c>
      <c r="J73" s="84">
        <v>1</v>
      </c>
      <c r="K73" s="85">
        <v>0</v>
      </c>
      <c r="L73" s="85">
        <v>1</v>
      </c>
      <c r="M73" s="85">
        <v>1</v>
      </c>
      <c r="N73" s="97">
        <f>data!B36</f>
        <v>3</v>
      </c>
      <c r="P73" s="85">
        <f t="shared" si="1"/>
        <v>0.72727272727272729</v>
      </c>
    </row>
    <row r="74" spans="1:16" ht="15.75" x14ac:dyDescent="0.25">
      <c r="A74" s="90" t="s">
        <v>115</v>
      </c>
      <c r="B74" s="84"/>
      <c r="C74" s="84">
        <v>3</v>
      </c>
      <c r="D74" s="84">
        <v>0</v>
      </c>
      <c r="E74" s="84">
        <v>0</v>
      </c>
      <c r="F74" s="84">
        <v>0</v>
      </c>
      <c r="G74" s="84">
        <v>0</v>
      </c>
      <c r="H74" s="84">
        <v>1</v>
      </c>
      <c r="I74" s="84">
        <v>0</v>
      </c>
      <c r="J74" s="84">
        <v>0</v>
      </c>
      <c r="K74" s="85">
        <v>0</v>
      </c>
      <c r="L74" s="85">
        <v>0</v>
      </c>
      <c r="M74" s="85">
        <v>1</v>
      </c>
      <c r="N74" s="97">
        <f>data!B37</f>
        <v>0</v>
      </c>
      <c r="P74" s="85">
        <f t="shared" si="1"/>
        <v>0.41666666666666669</v>
      </c>
    </row>
    <row r="75" spans="1:16" ht="15.75" x14ac:dyDescent="0.25">
      <c r="A75" s="90" t="s">
        <v>136</v>
      </c>
      <c r="B75" s="84"/>
      <c r="C75" s="84"/>
      <c r="D75" s="84"/>
      <c r="E75" s="84"/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5">
        <v>0</v>
      </c>
      <c r="L75" s="85">
        <v>1</v>
      </c>
      <c r="M75" s="85">
        <v>0</v>
      </c>
      <c r="N75" s="97">
        <f>data!B38</f>
        <v>0</v>
      </c>
      <c r="P75" s="85">
        <f t="shared" si="1"/>
        <v>0.1111111111111111</v>
      </c>
    </row>
    <row r="76" spans="1:16" ht="15.75" x14ac:dyDescent="0.25">
      <c r="A76" s="90" t="s">
        <v>117</v>
      </c>
      <c r="B76" s="84"/>
      <c r="C76" s="84"/>
      <c r="D76" s="84"/>
      <c r="E76" s="84"/>
      <c r="F76" s="84">
        <v>4</v>
      </c>
      <c r="G76" s="84">
        <v>0</v>
      </c>
      <c r="H76" s="84">
        <v>0</v>
      </c>
      <c r="I76" s="84">
        <v>23</v>
      </c>
      <c r="J76" s="84">
        <v>2</v>
      </c>
      <c r="K76" s="85">
        <v>4</v>
      </c>
      <c r="L76" s="85">
        <v>1</v>
      </c>
      <c r="M76" s="85">
        <v>0</v>
      </c>
      <c r="N76" s="97">
        <f>data!B39</f>
        <v>1</v>
      </c>
      <c r="P76" s="85">
        <f t="shared" si="1"/>
        <v>3.8888888888888888</v>
      </c>
    </row>
    <row r="77" spans="1:16" ht="15.75" x14ac:dyDescent="0.25">
      <c r="A77" s="90" t="s">
        <v>139</v>
      </c>
      <c r="B77" s="84"/>
      <c r="C77" s="84"/>
      <c r="D77" s="84"/>
      <c r="E77" s="84"/>
      <c r="F77" s="84"/>
      <c r="G77" s="84"/>
      <c r="H77" s="84">
        <v>0</v>
      </c>
      <c r="I77" s="84">
        <v>0</v>
      </c>
      <c r="J77" s="84">
        <v>0</v>
      </c>
      <c r="K77" s="85">
        <v>0</v>
      </c>
      <c r="L77" s="85">
        <v>1</v>
      </c>
      <c r="M77" s="85">
        <v>0</v>
      </c>
      <c r="N77" s="97">
        <f>data!B40</f>
        <v>0</v>
      </c>
      <c r="P77" s="85">
        <f t="shared" si="1"/>
        <v>0.14285714285714285</v>
      </c>
    </row>
    <row r="78" spans="1:16" ht="15.75" x14ac:dyDescent="0.25">
      <c r="A78" s="90" t="s">
        <v>140</v>
      </c>
      <c r="B78" s="84"/>
      <c r="C78" s="84"/>
      <c r="D78" s="84"/>
      <c r="E78" s="84"/>
      <c r="F78" s="84"/>
      <c r="G78" s="84"/>
      <c r="H78" s="84">
        <v>0</v>
      </c>
      <c r="I78" s="84">
        <v>0</v>
      </c>
      <c r="J78" s="84">
        <v>0</v>
      </c>
      <c r="K78" s="85">
        <v>0</v>
      </c>
      <c r="L78" s="85">
        <v>1</v>
      </c>
      <c r="M78" s="85">
        <v>0</v>
      </c>
      <c r="N78" s="97">
        <f>data!B41</f>
        <v>0</v>
      </c>
      <c r="P78" s="85">
        <f t="shared" si="1"/>
        <v>0.14285714285714285</v>
      </c>
    </row>
    <row r="79" spans="1:16" ht="15.75" x14ac:dyDescent="0.25">
      <c r="A79" s="90" t="s">
        <v>146</v>
      </c>
      <c r="B79" s="84"/>
      <c r="C79" s="84"/>
      <c r="D79" s="84"/>
      <c r="E79" s="84"/>
      <c r="F79" s="84"/>
      <c r="G79" s="84"/>
      <c r="H79" s="84">
        <v>0</v>
      </c>
      <c r="I79" s="84">
        <v>0</v>
      </c>
      <c r="J79" s="84">
        <v>0</v>
      </c>
      <c r="K79" s="85">
        <v>0</v>
      </c>
      <c r="L79" s="85">
        <v>0</v>
      </c>
      <c r="M79" s="85">
        <v>1</v>
      </c>
      <c r="N79" s="97">
        <f>data!B42</f>
        <v>0</v>
      </c>
      <c r="P79" s="85">
        <f t="shared" si="1"/>
        <v>0.14285714285714285</v>
      </c>
    </row>
    <row r="80" spans="1:16" x14ac:dyDescent="0.2">
      <c r="B80" s="117">
        <v>2007</v>
      </c>
      <c r="C80" s="117">
        <v>2008</v>
      </c>
      <c r="D80" s="117">
        <v>2009</v>
      </c>
      <c r="E80" s="117">
        <v>2010</v>
      </c>
      <c r="F80" s="117">
        <v>2011</v>
      </c>
      <c r="G80" s="117">
        <v>2012</v>
      </c>
      <c r="H80" s="117">
        <v>2013</v>
      </c>
      <c r="I80" s="117">
        <v>2014</v>
      </c>
      <c r="J80" s="117">
        <v>2015</v>
      </c>
      <c r="K80" s="117">
        <v>2016</v>
      </c>
      <c r="L80" s="117">
        <v>2017</v>
      </c>
      <c r="M80" s="117">
        <v>2018</v>
      </c>
      <c r="N80" s="117">
        <v>2019</v>
      </c>
    </row>
    <row r="90" spans="1:16" x14ac:dyDescent="0.2">
      <c r="A90" s="109" t="s">
        <v>148</v>
      </c>
      <c r="B90" s="71">
        <v>-1.1917248318654849</v>
      </c>
      <c r="C90" s="71">
        <v>-0.58405345514747375</v>
      </c>
      <c r="D90" s="71">
        <v>-0.8283416308812851</v>
      </c>
      <c r="E90" s="71">
        <v>-1.0770503369313078</v>
      </c>
      <c r="F90" s="71">
        <v>-1.2699241373286787</v>
      </c>
      <c r="G90" s="71">
        <v>-1.1249574429144169</v>
      </c>
      <c r="H90" s="71">
        <v>-0.92701615007890814</v>
      </c>
      <c r="I90" s="71">
        <v>-0.84129217657758359</v>
      </c>
      <c r="J90" s="71">
        <v>-1.2650242265622624</v>
      </c>
      <c r="K90" s="71">
        <v>-1.0350674280644221</v>
      </c>
      <c r="L90" s="71">
        <v>-1.3592648452536085</v>
      </c>
      <c r="M90" s="71">
        <v>-0.72694285000257819</v>
      </c>
      <c r="N90" s="71">
        <f>-N91</f>
        <v>-0.76233591733675121</v>
      </c>
      <c r="P90" s="71">
        <f t="shared" ref="P90:P93" si="2">AVERAGE(B90:N90)</f>
        <v>-0.99946118684190466</v>
      </c>
    </row>
    <row r="91" spans="1:16" x14ac:dyDescent="0.2">
      <c r="B91" s="71">
        <v>1.1917248318654849</v>
      </c>
      <c r="C91" s="71">
        <v>0.58405345514747375</v>
      </c>
      <c r="D91" s="71">
        <v>0.8283416308812851</v>
      </c>
      <c r="E91" s="71">
        <v>1.0770503369313078</v>
      </c>
      <c r="F91" s="71">
        <v>1.2699241373286787</v>
      </c>
      <c r="G91" s="71">
        <v>1.1249574429144169</v>
      </c>
      <c r="H91" s="71">
        <v>0.92701615007890814</v>
      </c>
      <c r="I91" s="71">
        <v>0.84129217657758359</v>
      </c>
      <c r="J91" s="71">
        <v>1.2650242265622624</v>
      </c>
      <c r="K91" s="71">
        <v>1.0350674280644221</v>
      </c>
      <c r="L91" s="71">
        <v>1.3592648452536085</v>
      </c>
      <c r="M91" s="71">
        <v>0.72694285000257819</v>
      </c>
      <c r="N91" s="71">
        <f>-KNMI!T472</f>
        <v>0.76233591733675121</v>
      </c>
      <c r="P91" s="71">
        <f t="shared" si="2"/>
        <v>0.99946118684190466</v>
      </c>
    </row>
    <row r="92" spans="1:16" x14ac:dyDescent="0.2">
      <c r="B92" s="71">
        <v>-0.27015130283700245</v>
      </c>
      <c r="C92" s="71">
        <v>-0.78920019470381964</v>
      </c>
      <c r="D92" s="71">
        <v>-0.41859000957231707</v>
      </c>
      <c r="E92" s="71">
        <v>0.19660842651221599</v>
      </c>
      <c r="F92" s="71">
        <v>-0.99705243195903648</v>
      </c>
      <c r="G92" s="71">
        <v>-1.1469406075906166</v>
      </c>
      <c r="H92" s="71">
        <v>-0.16597160318474766</v>
      </c>
      <c r="I92" s="71">
        <v>-0.24880167710032114</v>
      </c>
      <c r="J92" s="71">
        <v>-0.4908595681298224</v>
      </c>
      <c r="K92" s="71">
        <v>-0.69280271952676553</v>
      </c>
      <c r="L92" s="71">
        <v>-0.69554281596958512</v>
      </c>
      <c r="M92" s="71">
        <v>0.20982768609925059</v>
      </c>
      <c r="N92" s="71">
        <f>-N93</f>
        <v>-0.49782887269077841</v>
      </c>
      <c r="P92" s="71">
        <f t="shared" si="2"/>
        <v>-0.46210043774256498</v>
      </c>
    </row>
    <row r="93" spans="1:16" x14ac:dyDescent="0.2">
      <c r="B93" s="71">
        <v>0.27015130283700245</v>
      </c>
      <c r="C93" s="71">
        <v>0.78920019470381964</v>
      </c>
      <c r="D93" s="71">
        <v>0.41859000957231707</v>
      </c>
      <c r="E93" s="71">
        <v>-0.19660842651221599</v>
      </c>
      <c r="F93" s="71">
        <v>0.99705243195903648</v>
      </c>
      <c r="G93" s="71">
        <v>1.1469406075906166</v>
      </c>
      <c r="H93" s="71">
        <v>0.16597160318474766</v>
      </c>
      <c r="I93" s="71">
        <v>0.24880167710032114</v>
      </c>
      <c r="J93" s="71">
        <v>0.4908595681298224</v>
      </c>
      <c r="K93" s="71">
        <v>0.69280271952676553</v>
      </c>
      <c r="L93" s="71">
        <v>0.69554281596958512</v>
      </c>
      <c r="M93" s="71">
        <v>-0.20982768609925059</v>
      </c>
      <c r="N93" s="71">
        <f>-KNMI!U472</f>
        <v>0.49782887269077841</v>
      </c>
      <c r="P93" s="71">
        <f t="shared" si="2"/>
        <v>0.46210043774256498</v>
      </c>
    </row>
    <row r="94" spans="1:16" x14ac:dyDescent="0.2">
      <c r="P94"/>
    </row>
    <row r="95" spans="1:16" x14ac:dyDescent="0.2">
      <c r="A95" s="109" t="s">
        <v>149</v>
      </c>
      <c r="B95" s="71">
        <v>-1.5063938725463275</v>
      </c>
      <c r="C95" s="71">
        <v>-1.0566823647124732</v>
      </c>
      <c r="D95" s="71">
        <v>-1.0028654946880691</v>
      </c>
      <c r="E95" s="71">
        <v>-0.84244799111960311</v>
      </c>
      <c r="F95" s="71">
        <v>-0.82780748808880777</v>
      </c>
      <c r="G95" s="71">
        <v>-1.2389628593431801</v>
      </c>
      <c r="H95" s="71">
        <v>-0.55826544692772428</v>
      </c>
      <c r="I95" s="71">
        <v>-0.88936452894371465</v>
      </c>
      <c r="J95" s="71">
        <v>-1.2237092123590039</v>
      </c>
      <c r="K95" s="71">
        <v>1.2082793200716582</v>
      </c>
      <c r="L95" s="71">
        <v>0.98490385638665356</v>
      </c>
      <c r="M95" s="71">
        <v>-0.9938421648994088</v>
      </c>
      <c r="N95" s="71">
        <f>-N96</f>
        <v>-0.99318501490087707</v>
      </c>
      <c r="P95" s="71">
        <f t="shared" ref="P95:P98" si="3">AVERAGE(B95:N95)</f>
        <v>-0.68771871246699068</v>
      </c>
    </row>
    <row r="96" spans="1:16" x14ac:dyDescent="0.2">
      <c r="B96" s="71">
        <v>1.5063938725463275</v>
      </c>
      <c r="C96" s="71">
        <v>1.0566823647124732</v>
      </c>
      <c r="D96" s="71">
        <v>1.0028654946880691</v>
      </c>
      <c r="E96" s="71">
        <v>0.84244799111960311</v>
      </c>
      <c r="F96" s="71">
        <v>0.82780748808880777</v>
      </c>
      <c r="G96" s="71">
        <v>1.2389628593431801</v>
      </c>
      <c r="H96" s="71">
        <v>0.55826544692772428</v>
      </c>
      <c r="I96" s="71">
        <v>0.88936452894371465</v>
      </c>
      <c r="J96" s="71">
        <v>1.2237092123590039</v>
      </c>
      <c r="K96" s="71">
        <v>-1.2082793200716582</v>
      </c>
      <c r="L96" s="71">
        <v>-0.98490385638665356</v>
      </c>
      <c r="M96" s="71">
        <v>0.9938421648994088</v>
      </c>
      <c r="N96" s="71">
        <f>-KNMI!T476</f>
        <v>0.99318501490087707</v>
      </c>
      <c r="P96" s="71">
        <f t="shared" si="3"/>
        <v>0.68771871246699068</v>
      </c>
    </row>
    <row r="97" spans="1:16" x14ac:dyDescent="0.2">
      <c r="B97" s="71">
        <v>-1.3762997568801192</v>
      </c>
      <c r="C97" s="71">
        <v>-1.2224400160006661</v>
      </c>
      <c r="D97" s="71">
        <v>-0.87756286818700446</v>
      </c>
      <c r="E97" s="71">
        <v>-0.61143604169463373</v>
      </c>
      <c r="F97" s="71">
        <v>-0.86190382986595038</v>
      </c>
      <c r="G97" s="71">
        <v>-1.2272279747734114</v>
      </c>
      <c r="H97" s="71">
        <v>-0.64775005506915961</v>
      </c>
      <c r="I97" s="71">
        <v>-1.5220425886707183</v>
      </c>
      <c r="J97" s="71">
        <v>-1.1720880779090421</v>
      </c>
      <c r="K97" s="71">
        <v>1.4587303705799448</v>
      </c>
      <c r="L97" s="71">
        <v>0.9498878789497105</v>
      </c>
      <c r="M97" s="71">
        <v>-0.80060871019778235</v>
      </c>
      <c r="N97" s="71">
        <f>-N98</f>
        <v>-0.95090953648929222</v>
      </c>
      <c r="P97" s="71">
        <f t="shared" si="3"/>
        <v>-0.68166547740062478</v>
      </c>
    </row>
    <row r="98" spans="1:16" x14ac:dyDescent="0.2">
      <c r="B98" s="71">
        <v>1.3762997568801192</v>
      </c>
      <c r="C98" s="71">
        <v>1.2224400160006661</v>
      </c>
      <c r="D98" s="71">
        <v>0.87756286818700446</v>
      </c>
      <c r="E98" s="71">
        <v>0.61143604169463373</v>
      </c>
      <c r="F98" s="71">
        <v>0.86190382986595038</v>
      </c>
      <c r="G98" s="71">
        <v>1.2272279747734114</v>
      </c>
      <c r="H98" s="71">
        <v>0.64775005506915961</v>
      </c>
      <c r="I98" s="71">
        <v>1.5220425886707183</v>
      </c>
      <c r="J98" s="71">
        <v>1.1720880779090421</v>
      </c>
      <c r="K98" s="71">
        <v>-1.4587303705799448</v>
      </c>
      <c r="L98" s="71">
        <v>-0.9498878789497105</v>
      </c>
      <c r="M98" s="71">
        <v>0.80060871019778235</v>
      </c>
      <c r="N98" s="71">
        <f>-KNMI!U476</f>
        <v>0.95090953648929222</v>
      </c>
      <c r="P98" s="71">
        <f t="shared" si="3"/>
        <v>0.68166547740062478</v>
      </c>
    </row>
    <row r="99" spans="1:16" x14ac:dyDescent="0.2">
      <c r="P99"/>
    </row>
    <row r="100" spans="1:16" x14ac:dyDescent="0.2">
      <c r="A100" s="109" t="s">
        <v>150</v>
      </c>
      <c r="B100" s="71">
        <v>-1.3644517214522511</v>
      </c>
      <c r="C100" s="71">
        <v>-1.1077939101086374</v>
      </c>
      <c r="D100" s="71">
        <v>-0.95137235919961771</v>
      </c>
      <c r="E100" s="71">
        <v>-0.68385464791874939</v>
      </c>
      <c r="F100" s="71">
        <v>-1.0835725197930424</v>
      </c>
      <c r="G100" s="71">
        <v>-1.1575048586376373</v>
      </c>
      <c r="H100" s="71">
        <v>-0.61390629054816714</v>
      </c>
      <c r="I100" s="71">
        <v>-0.74352783615759044</v>
      </c>
      <c r="J100" s="71">
        <v>-1.4302197619345858</v>
      </c>
      <c r="K100" s="71">
        <v>-0.9415745352036986</v>
      </c>
      <c r="L100" s="71">
        <v>-1.522754718603708</v>
      </c>
      <c r="M100" s="71">
        <v>-0.43360561658655911</v>
      </c>
      <c r="N100" s="71">
        <f>-N101</f>
        <v>-1.0771981918848148</v>
      </c>
      <c r="P100" s="71">
        <f t="shared" ref="P100:P103" si="4">AVERAGE(B100:N100)</f>
        <v>-1.0085643821560815</v>
      </c>
    </row>
    <row r="101" spans="1:16" x14ac:dyDescent="0.2">
      <c r="B101" s="71">
        <v>1.3644517214522511</v>
      </c>
      <c r="C101" s="71">
        <v>1.1077939101086374</v>
      </c>
      <c r="D101" s="71">
        <v>0.95137235919961771</v>
      </c>
      <c r="E101" s="71">
        <v>0.68385464791874939</v>
      </c>
      <c r="F101" s="71">
        <v>1.0835725197930424</v>
      </c>
      <c r="G101" s="71">
        <v>1.1575048586376373</v>
      </c>
      <c r="H101" s="71">
        <v>0.61390629054816714</v>
      </c>
      <c r="I101" s="71">
        <v>0.74352783615759044</v>
      </c>
      <c r="J101" s="71">
        <v>1.4302197619345858</v>
      </c>
      <c r="K101" s="71">
        <v>0.9415745352036986</v>
      </c>
      <c r="L101" s="71">
        <v>1.522754718603708</v>
      </c>
      <c r="M101" s="71">
        <v>0.43360561658655911</v>
      </c>
      <c r="N101" s="71">
        <f>-KNMI!T466</f>
        <v>1.0771981918848148</v>
      </c>
      <c r="P101" s="71">
        <f t="shared" si="4"/>
        <v>1.0085643821560815</v>
      </c>
    </row>
    <row r="102" spans="1:16" x14ac:dyDescent="0.2">
      <c r="B102" s="71">
        <v>-0.82446307145638142</v>
      </c>
      <c r="C102" s="71">
        <v>-1.4193821798712845</v>
      </c>
      <c r="D102" s="71">
        <v>-0.99901011186563482</v>
      </c>
      <c r="E102" s="71">
        <v>-0.22768057837686878</v>
      </c>
      <c r="F102" s="71">
        <v>-1.2704853647493048</v>
      </c>
      <c r="G102" s="71">
        <v>-1.2506381224147125</v>
      </c>
      <c r="H102" s="71">
        <v>-0.69614142905130461</v>
      </c>
      <c r="I102" s="71">
        <v>-1.4115885704303304</v>
      </c>
      <c r="J102" s="71">
        <v>-1.3019826921176021</v>
      </c>
      <c r="K102" s="71">
        <v>-1.0496408394858245</v>
      </c>
      <c r="L102" s="71">
        <v>-1.3099904009018797</v>
      </c>
      <c r="M102" s="71">
        <v>-0.50782133299275045</v>
      </c>
      <c r="N102" s="71">
        <f>-N103</f>
        <v>-1.2580883187926533</v>
      </c>
      <c r="P102" s="71">
        <f t="shared" si="4"/>
        <v>-1.0405317701928101</v>
      </c>
    </row>
    <row r="103" spans="1:16" x14ac:dyDescent="0.2">
      <c r="B103" s="71">
        <v>0.82446307145638142</v>
      </c>
      <c r="C103" s="71">
        <v>1.4193821798712845</v>
      </c>
      <c r="D103" s="71">
        <v>0.99901011186563482</v>
      </c>
      <c r="E103" s="71">
        <v>0.22768057837686878</v>
      </c>
      <c r="F103" s="71">
        <v>1.2704853647493048</v>
      </c>
      <c r="G103" s="71">
        <v>1.2506381224147125</v>
      </c>
      <c r="H103" s="71">
        <v>0.69614142905130461</v>
      </c>
      <c r="I103" s="71">
        <v>1.4115885704303304</v>
      </c>
      <c r="J103" s="71">
        <v>1.3019826921176021</v>
      </c>
      <c r="K103" s="71">
        <v>1.0496408394858245</v>
      </c>
      <c r="L103" s="71">
        <v>1.3099904009018797</v>
      </c>
      <c r="M103" s="71">
        <v>0.50782133299275045</v>
      </c>
      <c r="N103" s="71">
        <f>-KNMI!U466</f>
        <v>1.2580883187926533</v>
      </c>
      <c r="P103" s="71">
        <f t="shared" si="4"/>
        <v>1.0405317701928101</v>
      </c>
    </row>
    <row r="104" spans="1:16" x14ac:dyDescent="0.2">
      <c r="P104"/>
    </row>
    <row r="105" spans="1:16" x14ac:dyDescent="0.2">
      <c r="A105" s="27" t="s">
        <v>193</v>
      </c>
      <c r="B105" s="125">
        <v>0.45901639344262296</v>
      </c>
      <c r="C105" s="125">
        <v>0.41530054644808745</v>
      </c>
      <c r="D105" s="125">
        <v>0.58469945355191255</v>
      </c>
      <c r="E105" s="125">
        <v>0.43715846994535518</v>
      </c>
      <c r="F105" s="125">
        <v>0.45901639344262296</v>
      </c>
      <c r="G105" s="125">
        <v>0.41530054644808745</v>
      </c>
      <c r="H105" s="125">
        <v>0.43715846994535518</v>
      </c>
      <c r="I105" s="125">
        <v>0.50819672131147542</v>
      </c>
      <c r="J105" s="125">
        <v>0.43169398907103823</v>
      </c>
      <c r="K105" s="125">
        <v>0.51366120218579236</v>
      </c>
      <c r="L105" s="125">
        <v>0.45901639344262296</v>
      </c>
      <c r="M105" s="125">
        <v>0.62295081967213117</v>
      </c>
      <c r="N105" s="125">
        <f>KNMI!M464</f>
        <v>0.56830601092896171</v>
      </c>
      <c r="O105" s="125"/>
      <c r="P105" s="125">
        <f t="shared" ref="P105:P106" si="5">AVERAGE(B105:N105)</f>
        <v>0.4854981084489281</v>
      </c>
    </row>
    <row r="106" spans="1:16" x14ac:dyDescent="0.2">
      <c r="A106" s="50" t="s">
        <v>162</v>
      </c>
      <c r="B106" s="125">
        <v>0.5714285714285714</v>
      </c>
      <c r="C106" s="125">
        <v>0.63636363636363635</v>
      </c>
      <c r="D106" s="125">
        <v>0.8</v>
      </c>
      <c r="E106" s="125">
        <v>0.67441860465116277</v>
      </c>
      <c r="F106" s="125">
        <v>0.7857142857142857</v>
      </c>
      <c r="G106" s="125">
        <v>0.52941176470588236</v>
      </c>
      <c r="H106" s="125">
        <v>0.58333333333333337</v>
      </c>
      <c r="I106" s="125">
        <v>0.5714285714285714</v>
      </c>
      <c r="J106" s="125">
        <v>0.61764705882352944</v>
      </c>
      <c r="K106" s="125">
        <v>0.71739130434782605</v>
      </c>
      <c r="L106" s="125">
        <v>0.625</v>
      </c>
      <c r="M106" s="125">
        <v>0.84090909090909094</v>
      </c>
      <c r="N106" s="125">
        <f>KNMI!N464</f>
        <v>0.75</v>
      </c>
      <c r="P106" s="125">
        <f t="shared" si="5"/>
        <v>0.66946509397737608</v>
      </c>
    </row>
    <row r="415" spans="25:25" x14ac:dyDescent="0.2">
      <c r="Y415" t="e">
        <f>-#REF!*AVERAGE(Y135:Y317)</f>
        <v>#REF!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3"/>
  <sheetViews>
    <sheetView workbookViewId="0">
      <pane xSplit="2" ySplit="9" topLeftCell="AE10" activePane="bottomRight" state="frozen"/>
      <selection pane="topRight" activeCell="C1" sqref="C1"/>
      <selection pane="bottomLeft" activeCell="A10" sqref="A10"/>
      <selection pane="bottomRight"/>
    </sheetView>
  </sheetViews>
  <sheetFormatPr defaultRowHeight="12.75" x14ac:dyDescent="0.2"/>
  <cols>
    <col min="1" max="1" width="23.85546875" customWidth="1"/>
    <col min="2" max="2" width="9.42578125" customWidth="1"/>
    <col min="3" max="57" width="6.7109375" customWidth="1"/>
    <col min="58" max="58" width="24.28515625" customWidth="1"/>
    <col min="59" max="64" width="9.42578125" customWidth="1"/>
    <col min="65" max="65" width="10.140625" customWidth="1"/>
    <col min="66" max="68" width="9.42578125" customWidth="1"/>
    <col min="69" max="69" width="28.42578125" customWidth="1"/>
    <col min="70" max="70" width="9.42578125" customWidth="1"/>
    <col min="71" max="75" width="9.42578125" style="98" customWidth="1"/>
    <col min="76" max="78" width="9.42578125" customWidth="1"/>
    <col min="79" max="79" width="18.85546875" customWidth="1"/>
    <col min="80" max="93" width="9.42578125" customWidth="1"/>
    <col min="96" max="96" width="19.85546875" customWidth="1"/>
  </cols>
  <sheetData>
    <row r="1" spans="1:101" x14ac:dyDescent="0.2">
      <c r="A1" s="31" t="s">
        <v>51</v>
      </c>
      <c r="B1" s="22" t="s">
        <v>45</v>
      </c>
      <c r="C1" s="31">
        <v>2019</v>
      </c>
      <c r="BG1" s="21" t="s">
        <v>48</v>
      </c>
      <c r="BI1" s="21" t="s">
        <v>50</v>
      </c>
      <c r="BL1" s="21">
        <v>2018</v>
      </c>
      <c r="BM1" s="21" t="str">
        <f>CONCATENATE(BL1," (",BL2," - ",BL44," - ",BL3,")")</f>
        <v>2018 (44 - 575 - 24)</v>
      </c>
      <c r="BN1" s="21" t="str">
        <f>CONCATENATE(C1," (",B2," - ",B44," - ",B46,")")</f>
        <v>2019 (34 - 434 - 22)</v>
      </c>
    </row>
    <row r="2" spans="1:101" x14ac:dyDescent="0.2">
      <c r="A2" s="21" t="s">
        <v>0</v>
      </c>
      <c r="B2" s="23">
        <f>COUNTIF(C3:BB3,"&gt;0")</f>
        <v>34</v>
      </c>
      <c r="C2">
        <v>14</v>
      </c>
      <c r="D2">
        <v>14</v>
      </c>
      <c r="E2">
        <v>15</v>
      </c>
      <c r="F2">
        <v>15</v>
      </c>
      <c r="G2">
        <v>16</v>
      </c>
      <c r="H2">
        <v>16</v>
      </c>
      <c r="I2">
        <v>17</v>
      </c>
      <c r="J2">
        <v>17</v>
      </c>
      <c r="K2">
        <v>18</v>
      </c>
      <c r="L2">
        <v>18</v>
      </c>
      <c r="M2">
        <v>19</v>
      </c>
      <c r="N2">
        <v>19</v>
      </c>
      <c r="O2">
        <v>20</v>
      </c>
      <c r="P2">
        <v>20</v>
      </c>
      <c r="Q2">
        <v>21</v>
      </c>
      <c r="R2">
        <v>21</v>
      </c>
      <c r="S2">
        <v>22</v>
      </c>
      <c r="T2">
        <v>22</v>
      </c>
      <c r="U2">
        <v>23</v>
      </c>
      <c r="V2">
        <v>23</v>
      </c>
      <c r="W2">
        <v>24</v>
      </c>
      <c r="X2">
        <v>24</v>
      </c>
      <c r="Y2">
        <v>25</v>
      </c>
      <c r="Z2">
        <v>25</v>
      </c>
      <c r="AA2">
        <v>26</v>
      </c>
      <c r="AB2">
        <v>26</v>
      </c>
      <c r="AC2">
        <v>27</v>
      </c>
      <c r="AD2">
        <v>27</v>
      </c>
      <c r="AE2">
        <v>28</v>
      </c>
      <c r="AF2">
        <v>28</v>
      </c>
      <c r="AG2">
        <v>29</v>
      </c>
      <c r="AH2">
        <v>29</v>
      </c>
      <c r="AI2">
        <v>30</v>
      </c>
      <c r="AJ2">
        <v>30</v>
      </c>
      <c r="AK2">
        <v>31</v>
      </c>
      <c r="AL2">
        <v>31</v>
      </c>
      <c r="AM2">
        <v>32</v>
      </c>
      <c r="AN2">
        <v>32</v>
      </c>
      <c r="AO2">
        <v>33</v>
      </c>
      <c r="AP2">
        <v>33</v>
      </c>
      <c r="AQ2">
        <v>34</v>
      </c>
      <c r="AR2">
        <v>34</v>
      </c>
      <c r="AS2">
        <v>35</v>
      </c>
      <c r="AT2">
        <v>35</v>
      </c>
      <c r="AU2">
        <v>36</v>
      </c>
      <c r="AV2">
        <v>36</v>
      </c>
      <c r="AW2">
        <v>37</v>
      </c>
      <c r="AX2">
        <v>37</v>
      </c>
      <c r="AY2">
        <v>38</v>
      </c>
      <c r="AZ2">
        <v>38</v>
      </c>
      <c r="BA2">
        <v>39</v>
      </c>
      <c r="BB2">
        <v>39</v>
      </c>
      <c r="BD2" s="118" t="s">
        <v>143</v>
      </c>
      <c r="BI2" s="21" t="s">
        <v>49</v>
      </c>
      <c r="BJ2" s="21" t="s">
        <v>48</v>
      </c>
      <c r="BL2">
        <v>44</v>
      </c>
      <c r="BM2" s="32" t="s">
        <v>52</v>
      </c>
      <c r="BN2" s="32" t="s">
        <v>52</v>
      </c>
    </row>
    <row r="3" spans="1:101" x14ac:dyDescent="0.2">
      <c r="A3" s="21" t="s">
        <v>2</v>
      </c>
      <c r="B3" s="23"/>
      <c r="C3" s="20">
        <v>0.57291666666666663</v>
      </c>
      <c r="D3" s="20"/>
      <c r="E3" s="20">
        <v>0.47916666666666669</v>
      </c>
      <c r="F3" s="20"/>
      <c r="G3" s="20">
        <v>0.59027777777777779</v>
      </c>
      <c r="H3" s="20">
        <v>0.52083333333333337</v>
      </c>
      <c r="I3" s="20">
        <v>0.60416666666666663</v>
      </c>
      <c r="J3" s="20">
        <v>0.56597222222222221</v>
      </c>
      <c r="K3" s="20">
        <v>0.58333333333333337</v>
      </c>
      <c r="L3" s="20"/>
      <c r="M3" s="20">
        <v>0.56597222222222221</v>
      </c>
      <c r="N3" s="20">
        <v>0.66666666666666663</v>
      </c>
      <c r="O3" s="20">
        <v>0.64583333333333337</v>
      </c>
      <c r="P3" s="20"/>
      <c r="Q3" s="20">
        <v>0.64583333333333337</v>
      </c>
      <c r="R3" s="20">
        <v>0.57291666666666663</v>
      </c>
      <c r="S3" s="20"/>
      <c r="T3" s="20"/>
      <c r="U3" s="20">
        <v>0.47916666666666669</v>
      </c>
      <c r="V3" s="20">
        <v>0.4375</v>
      </c>
      <c r="W3" s="20">
        <v>0.60416666666666663</v>
      </c>
      <c r="X3" s="20">
        <v>0.59375</v>
      </c>
      <c r="Y3" s="20">
        <v>0.63888888888888895</v>
      </c>
      <c r="Z3" s="20"/>
      <c r="AA3" s="20">
        <v>0.56944444444444442</v>
      </c>
      <c r="AB3" s="20"/>
      <c r="AC3" s="20"/>
      <c r="AD3" s="20">
        <v>0.58333333333333337</v>
      </c>
      <c r="AE3" s="20">
        <v>0.49305555555555558</v>
      </c>
      <c r="AF3" s="20"/>
      <c r="AG3" s="20">
        <v>0.5625</v>
      </c>
      <c r="AH3" s="20">
        <v>0.44097222222222227</v>
      </c>
      <c r="AI3" s="20">
        <v>0.3888888888888889</v>
      </c>
      <c r="AJ3" s="20"/>
      <c r="AK3" s="20">
        <v>0.4826388888888889</v>
      </c>
      <c r="AL3" s="20"/>
      <c r="AM3" s="20">
        <v>0.57291666666666663</v>
      </c>
      <c r="AN3" s="20"/>
      <c r="AO3" s="20"/>
      <c r="AP3" s="20"/>
      <c r="AQ3" s="20">
        <v>0.52083333333333337</v>
      </c>
      <c r="AR3" s="20">
        <v>0.625</v>
      </c>
      <c r="AS3" s="20">
        <v>0.58333333333333337</v>
      </c>
      <c r="AT3" s="20"/>
      <c r="AU3" s="20"/>
      <c r="AV3" s="20">
        <v>0.51041666666666663</v>
      </c>
      <c r="AW3" s="20"/>
      <c r="AX3" s="20">
        <v>0.51041666666666663</v>
      </c>
      <c r="AY3" s="20">
        <v>0.625</v>
      </c>
      <c r="AZ3" s="20">
        <v>0.57291666666666663</v>
      </c>
      <c r="BA3" s="20">
        <v>0.55208333333333337</v>
      </c>
      <c r="BB3" s="20">
        <v>0.64583333333333337</v>
      </c>
      <c r="BC3" s="20"/>
      <c r="BD3" s="119"/>
      <c r="BE3" s="20"/>
      <c r="BF3" s="20"/>
      <c r="BG3" s="20"/>
      <c r="BH3" s="20"/>
      <c r="BI3" s="20"/>
      <c r="BJ3" s="20"/>
      <c r="BK3" s="20"/>
      <c r="BL3" s="30">
        <v>24</v>
      </c>
      <c r="BM3" s="33" t="s">
        <v>53</v>
      </c>
      <c r="BN3" s="33" t="s">
        <v>53</v>
      </c>
      <c r="BO3" s="20"/>
      <c r="BP3" s="20"/>
      <c r="BQ3" s="20"/>
      <c r="BR3" s="20"/>
      <c r="BS3" s="100"/>
      <c r="BT3" s="100"/>
      <c r="BU3" s="100"/>
      <c r="BV3" s="100"/>
      <c r="BW3" s="10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</row>
    <row r="4" spans="1:101" x14ac:dyDescent="0.2">
      <c r="A4" s="21" t="s">
        <v>4</v>
      </c>
      <c r="B4" s="23"/>
      <c r="C4">
        <v>14</v>
      </c>
      <c r="E4">
        <v>18</v>
      </c>
      <c r="G4">
        <v>20</v>
      </c>
      <c r="H4">
        <v>20</v>
      </c>
      <c r="I4">
        <v>25</v>
      </c>
      <c r="J4">
        <v>24</v>
      </c>
      <c r="K4">
        <v>17</v>
      </c>
      <c r="M4">
        <v>14.5</v>
      </c>
      <c r="N4">
        <v>18</v>
      </c>
      <c r="O4">
        <v>16</v>
      </c>
      <c r="Q4">
        <v>21</v>
      </c>
      <c r="R4">
        <v>23</v>
      </c>
      <c r="U4">
        <v>19</v>
      </c>
      <c r="V4">
        <v>19</v>
      </c>
      <c r="W4">
        <v>20.5</v>
      </c>
      <c r="X4">
        <v>22</v>
      </c>
      <c r="Y4">
        <v>28</v>
      </c>
      <c r="AA4">
        <v>26</v>
      </c>
      <c r="AD4">
        <v>26</v>
      </c>
      <c r="AE4">
        <v>19</v>
      </c>
      <c r="AG4">
        <v>22</v>
      </c>
      <c r="AH4">
        <v>19.5</v>
      </c>
      <c r="AI4">
        <v>25</v>
      </c>
      <c r="AK4">
        <v>28</v>
      </c>
      <c r="AM4">
        <v>22</v>
      </c>
      <c r="AQ4">
        <v>24</v>
      </c>
      <c r="AR4">
        <v>30</v>
      </c>
      <c r="AS4">
        <v>31</v>
      </c>
      <c r="AV4">
        <v>16.5</v>
      </c>
      <c r="AX4">
        <v>19.5</v>
      </c>
      <c r="AY4">
        <v>17</v>
      </c>
      <c r="AZ4">
        <v>24</v>
      </c>
      <c r="BA4">
        <v>20</v>
      </c>
      <c r="BB4">
        <v>18</v>
      </c>
      <c r="BD4" s="118"/>
      <c r="BM4" s="32">
        <v>52</v>
      </c>
      <c r="BN4" s="32">
        <v>52</v>
      </c>
    </row>
    <row r="5" spans="1:101" x14ac:dyDescent="0.2">
      <c r="A5" s="21" t="s">
        <v>6</v>
      </c>
      <c r="B5" s="23"/>
      <c r="C5">
        <v>0</v>
      </c>
      <c r="E5">
        <v>10</v>
      </c>
      <c r="G5">
        <v>0</v>
      </c>
      <c r="H5">
        <v>0</v>
      </c>
      <c r="I5">
        <v>0</v>
      </c>
      <c r="J5">
        <v>20</v>
      </c>
      <c r="K5">
        <v>50</v>
      </c>
      <c r="M5">
        <v>50</v>
      </c>
      <c r="N5">
        <v>30</v>
      </c>
      <c r="O5">
        <v>50</v>
      </c>
      <c r="Q5">
        <v>50</v>
      </c>
      <c r="R5">
        <v>40</v>
      </c>
      <c r="U5">
        <v>0</v>
      </c>
      <c r="V5">
        <v>0</v>
      </c>
      <c r="W5">
        <v>40</v>
      </c>
      <c r="X5">
        <v>75</v>
      </c>
      <c r="Y5">
        <v>50</v>
      </c>
      <c r="AA5">
        <v>0</v>
      </c>
      <c r="AD5">
        <v>25</v>
      </c>
      <c r="AE5">
        <v>75</v>
      </c>
      <c r="AG5">
        <v>50</v>
      </c>
      <c r="AH5">
        <v>50</v>
      </c>
      <c r="AI5">
        <v>0</v>
      </c>
      <c r="AK5">
        <v>0</v>
      </c>
      <c r="AM5">
        <v>25</v>
      </c>
      <c r="AQ5">
        <v>35</v>
      </c>
      <c r="AR5">
        <v>0</v>
      </c>
      <c r="AS5">
        <v>0</v>
      </c>
      <c r="AV5">
        <v>75</v>
      </c>
      <c r="AX5">
        <v>25</v>
      </c>
      <c r="AY5">
        <v>50</v>
      </c>
      <c r="AZ5">
        <v>0</v>
      </c>
      <c r="BA5">
        <v>25</v>
      </c>
      <c r="BB5">
        <v>75</v>
      </c>
      <c r="BD5" s="118"/>
      <c r="BM5" s="32" t="s">
        <v>54</v>
      </c>
      <c r="BN5" s="32" t="s">
        <v>54</v>
      </c>
    </row>
    <row r="6" spans="1:101" x14ac:dyDescent="0.2">
      <c r="A6" s="21" t="s">
        <v>1</v>
      </c>
      <c r="B6" s="23"/>
      <c r="C6" s="28">
        <v>43556</v>
      </c>
      <c r="D6" s="28"/>
      <c r="E6" s="28">
        <v>43563</v>
      </c>
      <c r="F6" s="28"/>
      <c r="G6" s="28">
        <v>43571</v>
      </c>
      <c r="H6" s="28">
        <v>43573</v>
      </c>
      <c r="I6" s="28">
        <v>43577</v>
      </c>
      <c r="J6" s="28">
        <v>43579</v>
      </c>
      <c r="K6" s="28">
        <v>43586</v>
      </c>
      <c r="L6" s="28"/>
      <c r="M6" s="127">
        <v>43596</v>
      </c>
      <c r="N6" s="127">
        <v>43596</v>
      </c>
      <c r="O6" s="28">
        <v>43598</v>
      </c>
      <c r="P6" s="28"/>
      <c r="Q6" s="28">
        <v>43607</v>
      </c>
      <c r="R6" s="28">
        <v>43609</v>
      </c>
      <c r="S6" s="28"/>
      <c r="T6" s="28"/>
      <c r="U6" s="28">
        <v>43623</v>
      </c>
      <c r="V6" s="28">
        <v>43625</v>
      </c>
      <c r="W6" s="28">
        <v>43627</v>
      </c>
      <c r="X6" s="28">
        <v>43632</v>
      </c>
      <c r="Y6" s="28">
        <v>43635</v>
      </c>
      <c r="Z6" s="28"/>
      <c r="AA6" s="28">
        <v>43642</v>
      </c>
      <c r="AB6" s="28"/>
      <c r="AC6" s="28"/>
      <c r="AD6" s="28">
        <v>43652</v>
      </c>
      <c r="AE6" s="28">
        <v>43655</v>
      </c>
      <c r="AF6" s="28"/>
      <c r="AG6" s="28">
        <v>43663</v>
      </c>
      <c r="AH6" s="28">
        <v>43665</v>
      </c>
      <c r="AI6" s="28">
        <v>43670</v>
      </c>
      <c r="AJ6" s="28"/>
      <c r="AK6" s="28">
        <v>43676</v>
      </c>
      <c r="AL6" s="28"/>
      <c r="AM6" s="28">
        <v>43682</v>
      </c>
      <c r="AN6" s="28"/>
      <c r="AO6" s="28"/>
      <c r="AP6" s="28"/>
      <c r="AQ6" s="28">
        <v>43700</v>
      </c>
      <c r="AR6" s="28">
        <v>43702</v>
      </c>
      <c r="AS6" s="28">
        <v>43703</v>
      </c>
      <c r="AT6" s="28"/>
      <c r="AU6" s="28"/>
      <c r="AV6" s="28">
        <v>43716</v>
      </c>
      <c r="AW6" s="28"/>
      <c r="AX6" s="28">
        <v>43723</v>
      </c>
      <c r="AY6" s="28">
        <v>43727</v>
      </c>
      <c r="AZ6" s="28">
        <v>43729</v>
      </c>
      <c r="BA6" s="127">
        <v>43735</v>
      </c>
      <c r="BB6" s="127">
        <v>43735</v>
      </c>
      <c r="BC6" s="28"/>
      <c r="BD6" s="120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101"/>
      <c r="BT6" s="101"/>
      <c r="BU6" s="101"/>
      <c r="BV6" s="101"/>
      <c r="BW6" s="101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5"/>
    </row>
    <row r="7" spans="1:101" x14ac:dyDescent="0.2">
      <c r="A7" s="21" t="s">
        <v>3</v>
      </c>
      <c r="B7" s="23"/>
      <c r="C7" s="20">
        <v>0.59375</v>
      </c>
      <c r="D7" s="20"/>
      <c r="E7" s="20">
        <v>0.5</v>
      </c>
      <c r="F7" s="20"/>
      <c r="G7" s="20">
        <v>0.61111111111111105</v>
      </c>
      <c r="H7" s="20">
        <v>0.55208333333333337</v>
      </c>
      <c r="I7" s="20">
        <v>0.625</v>
      </c>
      <c r="J7" s="20">
        <v>0.58680555555555558</v>
      </c>
      <c r="K7" s="20">
        <v>0.60416666666666663</v>
      </c>
      <c r="L7" s="20"/>
      <c r="M7" s="20">
        <v>0.58680555555555558</v>
      </c>
      <c r="N7" s="20">
        <v>0.6875</v>
      </c>
      <c r="O7" s="20">
        <v>0.66666666666666663</v>
      </c>
      <c r="P7" s="20"/>
      <c r="Q7" s="20">
        <v>0.66666666666666663</v>
      </c>
      <c r="R7" s="20">
        <v>0.59375</v>
      </c>
      <c r="S7" s="20"/>
      <c r="T7" s="20"/>
      <c r="U7" s="20">
        <v>0.5</v>
      </c>
      <c r="V7" s="20">
        <v>0.45833333333333331</v>
      </c>
      <c r="W7" s="20">
        <v>0.625</v>
      </c>
      <c r="X7" s="20">
        <v>0.61458333333333337</v>
      </c>
      <c r="Y7" s="20">
        <v>0.65972222222222221</v>
      </c>
      <c r="Z7" s="20"/>
      <c r="AA7" s="20">
        <v>0.59027777777777779</v>
      </c>
      <c r="AB7" s="20"/>
      <c r="AC7" s="20"/>
      <c r="AD7" s="20">
        <v>0.60416666666666663</v>
      </c>
      <c r="AE7" s="20">
        <v>0.51388888888888895</v>
      </c>
      <c r="AF7" s="20"/>
      <c r="AG7" s="20">
        <v>0.58333333333333337</v>
      </c>
      <c r="AH7" s="20">
        <v>0.46180555555555558</v>
      </c>
      <c r="AI7" s="20">
        <v>0.40972222222222227</v>
      </c>
      <c r="AJ7" s="20"/>
      <c r="AK7" s="20">
        <v>0.50347222222222221</v>
      </c>
      <c r="AL7" s="20"/>
      <c r="AM7" s="20">
        <v>0.59375</v>
      </c>
      <c r="AN7" s="20"/>
      <c r="AO7" s="20"/>
      <c r="AP7" s="20"/>
      <c r="AQ7" s="20">
        <v>0.54166666666666663</v>
      </c>
      <c r="AR7" s="20">
        <v>0.63541666666666663</v>
      </c>
      <c r="AS7" s="20">
        <v>0.60416666666666663</v>
      </c>
      <c r="AT7" s="20"/>
      <c r="AU7" s="20"/>
      <c r="AV7" s="20">
        <v>0.53125</v>
      </c>
      <c r="AW7" s="20"/>
      <c r="AX7" s="20">
        <v>0.53125</v>
      </c>
      <c r="AY7" s="20">
        <v>0.65625</v>
      </c>
      <c r="AZ7" s="20">
        <v>0.59375</v>
      </c>
      <c r="BA7" s="20">
        <v>0.57291666666666663</v>
      </c>
      <c r="BB7" s="20">
        <v>0.66666666666666663</v>
      </c>
      <c r="BC7" s="20"/>
      <c r="BD7" s="119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100"/>
      <c r="BT7" s="100"/>
      <c r="BU7" s="100"/>
      <c r="BV7" s="100"/>
      <c r="BW7" s="10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</row>
    <row r="8" spans="1:101" x14ac:dyDescent="0.2">
      <c r="A8" s="21" t="s">
        <v>5</v>
      </c>
      <c r="B8" s="23"/>
      <c r="C8">
        <v>3</v>
      </c>
      <c r="E8">
        <v>2</v>
      </c>
      <c r="G8">
        <v>5</v>
      </c>
      <c r="H8">
        <v>3</v>
      </c>
      <c r="I8">
        <v>6</v>
      </c>
      <c r="J8">
        <v>8</v>
      </c>
      <c r="K8">
        <v>2</v>
      </c>
      <c r="M8">
        <v>7</v>
      </c>
      <c r="N8">
        <v>6</v>
      </c>
      <c r="O8">
        <v>3.3</v>
      </c>
      <c r="Q8">
        <v>4</v>
      </c>
      <c r="R8">
        <v>4</v>
      </c>
      <c r="U8">
        <v>6.4</v>
      </c>
      <c r="V8">
        <v>3</v>
      </c>
      <c r="W8">
        <v>2</v>
      </c>
      <c r="X8">
        <v>4</v>
      </c>
      <c r="Y8">
        <v>3</v>
      </c>
      <c r="AA8">
        <v>4</v>
      </c>
      <c r="AD8">
        <v>8</v>
      </c>
      <c r="AE8">
        <v>2</v>
      </c>
      <c r="AG8">
        <v>1</v>
      </c>
      <c r="AH8">
        <v>4</v>
      </c>
      <c r="AI8">
        <v>2.5</v>
      </c>
      <c r="AK8">
        <v>3</v>
      </c>
      <c r="AQ8">
        <v>1</v>
      </c>
      <c r="AR8">
        <v>1</v>
      </c>
      <c r="AS8">
        <v>0</v>
      </c>
      <c r="AV8">
        <v>1</v>
      </c>
      <c r="AX8">
        <v>3</v>
      </c>
      <c r="AZ8">
        <v>2</v>
      </c>
      <c r="BA8">
        <v>6</v>
      </c>
      <c r="BB8">
        <v>8</v>
      </c>
      <c r="BD8" s="118"/>
      <c r="BR8" s="98"/>
      <c r="BT8" s="146" t="s">
        <v>130</v>
      </c>
      <c r="BU8" s="147"/>
      <c r="BV8" s="146" t="s">
        <v>131</v>
      </c>
      <c r="BW8" s="147"/>
    </row>
    <row r="9" spans="1:101" x14ac:dyDescent="0.2">
      <c r="A9" s="21" t="s">
        <v>7</v>
      </c>
      <c r="B9" s="23"/>
      <c r="C9" s="143" t="s">
        <v>46</v>
      </c>
      <c r="D9" s="143" t="s">
        <v>190</v>
      </c>
      <c r="E9" s="143" t="s">
        <v>143</v>
      </c>
      <c r="F9" s="143" t="s">
        <v>157</v>
      </c>
      <c r="G9" s="144" t="s">
        <v>144</v>
      </c>
      <c r="H9" s="144" t="s">
        <v>158</v>
      </c>
      <c r="I9" s="143" t="s">
        <v>157</v>
      </c>
      <c r="J9" s="143" t="s">
        <v>46</v>
      </c>
      <c r="K9" s="145" t="s">
        <v>158</v>
      </c>
      <c r="L9" s="145" t="s">
        <v>190</v>
      </c>
      <c r="M9" s="145" t="s">
        <v>144</v>
      </c>
      <c r="N9" s="145" t="s">
        <v>143</v>
      </c>
      <c r="O9" s="143" t="s">
        <v>157</v>
      </c>
      <c r="P9" s="143" t="s">
        <v>190</v>
      </c>
      <c r="Q9" s="144" t="s">
        <v>46</v>
      </c>
      <c r="R9" s="144" t="s">
        <v>144</v>
      </c>
      <c r="S9" s="144" t="s">
        <v>158</v>
      </c>
      <c r="T9" s="144" t="s">
        <v>143</v>
      </c>
      <c r="U9" s="143" t="s">
        <v>46</v>
      </c>
      <c r="V9" s="143" t="s">
        <v>143</v>
      </c>
      <c r="W9" s="144" t="s">
        <v>144</v>
      </c>
      <c r="X9" s="144" t="s">
        <v>157</v>
      </c>
      <c r="Y9" s="144" t="s">
        <v>46</v>
      </c>
      <c r="Z9" s="144" t="s">
        <v>191</v>
      </c>
      <c r="AA9" s="144" t="s">
        <v>46</v>
      </c>
      <c r="AB9" s="144" t="s">
        <v>143</v>
      </c>
      <c r="AC9" s="144" t="s">
        <v>190</v>
      </c>
      <c r="AD9" s="144" t="s">
        <v>143</v>
      </c>
      <c r="AE9" s="143" t="s">
        <v>46</v>
      </c>
      <c r="AF9" s="143" t="s">
        <v>158</v>
      </c>
      <c r="AG9" s="144" t="s">
        <v>157</v>
      </c>
      <c r="AH9" s="144" t="s">
        <v>144</v>
      </c>
      <c r="AI9" s="144" t="s">
        <v>46</v>
      </c>
      <c r="AJ9" s="144" t="s">
        <v>143</v>
      </c>
      <c r="AK9" s="144" t="s">
        <v>46</v>
      </c>
      <c r="AL9" s="144" t="s">
        <v>190</v>
      </c>
      <c r="AM9" s="144" t="s">
        <v>157</v>
      </c>
      <c r="AN9" s="144" t="s">
        <v>143</v>
      </c>
      <c r="AO9" s="144" t="s">
        <v>190</v>
      </c>
      <c r="AP9" s="144" t="s">
        <v>158</v>
      </c>
      <c r="AQ9" s="144" t="s">
        <v>144</v>
      </c>
      <c r="AR9" s="144" t="s">
        <v>157</v>
      </c>
      <c r="AS9" s="144" t="s">
        <v>158</v>
      </c>
      <c r="AT9" s="144" t="s">
        <v>190</v>
      </c>
      <c r="AU9" s="144" t="s">
        <v>144</v>
      </c>
      <c r="AV9" s="144" t="s">
        <v>157</v>
      </c>
      <c r="AW9" s="144" t="s">
        <v>190</v>
      </c>
      <c r="AX9" s="144" t="s">
        <v>144</v>
      </c>
      <c r="AY9" s="144" t="s">
        <v>158</v>
      </c>
      <c r="AZ9" s="144" t="s">
        <v>157</v>
      </c>
      <c r="BA9" s="145" t="s">
        <v>46</v>
      </c>
      <c r="BB9" s="145" t="s">
        <v>143</v>
      </c>
      <c r="BC9" s="27"/>
      <c r="BD9" s="121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98">
        <v>2019</v>
      </c>
      <c r="BS9" s="98">
        <v>2018</v>
      </c>
      <c r="BT9" s="98">
        <v>2019</v>
      </c>
      <c r="BU9" s="98">
        <v>2018</v>
      </c>
      <c r="BV9" s="98">
        <v>2019</v>
      </c>
      <c r="BW9" s="99" t="s">
        <v>132</v>
      </c>
      <c r="BX9" s="27"/>
      <c r="BY9" s="27"/>
      <c r="BZ9" s="27"/>
      <c r="CA9" s="27"/>
      <c r="CB9" s="27">
        <v>2007</v>
      </c>
      <c r="CC9" s="27">
        <v>2008</v>
      </c>
      <c r="CD9" s="27">
        <v>2009</v>
      </c>
      <c r="CE9" s="27">
        <v>2010</v>
      </c>
      <c r="CF9" s="27">
        <v>2011</v>
      </c>
      <c r="CG9" s="27">
        <v>2012</v>
      </c>
      <c r="CH9" s="27">
        <v>2013</v>
      </c>
      <c r="CI9" s="27">
        <v>2014</v>
      </c>
      <c r="CJ9" s="27">
        <v>2015</v>
      </c>
      <c r="CK9" s="27">
        <v>2016</v>
      </c>
      <c r="CL9" s="27">
        <v>2017</v>
      </c>
      <c r="CM9" s="27">
        <v>2018</v>
      </c>
      <c r="CN9" s="27">
        <v>2019</v>
      </c>
      <c r="CP9" s="50" t="s">
        <v>83</v>
      </c>
      <c r="CQ9" s="55"/>
      <c r="CR9" s="55" t="s">
        <v>133</v>
      </c>
      <c r="CS9" s="55" t="s">
        <v>188</v>
      </c>
      <c r="CT9" s="55"/>
      <c r="CU9" s="55"/>
      <c r="CV9" s="55"/>
      <c r="CW9" s="55"/>
    </row>
    <row r="10" spans="1:101" ht="15" x14ac:dyDescent="0.2">
      <c r="A10" s="18" t="s">
        <v>89</v>
      </c>
      <c r="B10" s="24">
        <f t="shared" ref="B10:B42" si="0">SUM(C10:BB10)</f>
        <v>134</v>
      </c>
      <c r="C10">
        <v>7</v>
      </c>
      <c r="E10">
        <v>6</v>
      </c>
      <c r="G10">
        <v>3</v>
      </c>
      <c r="H10">
        <v>9</v>
      </c>
      <c r="I10">
        <v>9</v>
      </c>
      <c r="J10">
        <v>5</v>
      </c>
      <c r="K10">
        <v>5</v>
      </c>
      <c r="M10">
        <v>3</v>
      </c>
      <c r="N10">
        <v>2</v>
      </c>
      <c r="O10">
        <v>5</v>
      </c>
      <c r="Q10">
        <v>5</v>
      </c>
      <c r="R10">
        <v>3</v>
      </c>
      <c r="U10">
        <v>0</v>
      </c>
      <c r="V10">
        <v>2</v>
      </c>
      <c r="W10">
        <v>1</v>
      </c>
      <c r="X10">
        <v>1</v>
      </c>
      <c r="Y10">
        <v>3</v>
      </c>
      <c r="AA10">
        <v>7</v>
      </c>
      <c r="AD10">
        <v>18</v>
      </c>
      <c r="AE10">
        <v>1</v>
      </c>
      <c r="AG10">
        <v>14</v>
      </c>
      <c r="AH10">
        <v>5</v>
      </c>
      <c r="AI10">
        <v>8</v>
      </c>
      <c r="AK10">
        <v>3</v>
      </c>
      <c r="AM10">
        <v>4</v>
      </c>
      <c r="AQ10">
        <v>1</v>
      </c>
      <c r="AR10">
        <v>3</v>
      </c>
      <c r="AS10">
        <v>0</v>
      </c>
      <c r="AV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D10" s="118"/>
      <c r="BF10" s="46" t="s">
        <v>89</v>
      </c>
      <c r="BG10">
        <v>10877</v>
      </c>
      <c r="BI10" s="30">
        <f t="shared" ref="BI10:BI42" si="1">B10/MAX($B$10:$B$42)*100</f>
        <v>100</v>
      </c>
      <c r="BJ10" s="30">
        <f>BG10/MAX($BG$10:$BG$42)*100</f>
        <v>16.914966409554616</v>
      </c>
      <c r="BL10">
        <v>177</v>
      </c>
      <c r="BM10" s="30">
        <f t="shared" ref="BM10:BM37" si="2">BL10/BL$2*$BM$4</f>
        <v>209.18181818181816</v>
      </c>
      <c r="BN10" s="30">
        <f t="shared" ref="BN10:BN42" si="3">B10/B$2*$BN$4</f>
        <v>204.94117647058823</v>
      </c>
      <c r="BP10">
        <v>1</v>
      </c>
      <c r="BQ10" s="46" t="s">
        <v>89</v>
      </c>
      <c r="BR10" s="70">
        <v>134</v>
      </c>
      <c r="BS10" s="59">
        <f t="shared" ref="BS10:BS42" si="4">VLOOKUP($BQ10,$BF$10:$BN$42,7,FALSE)</f>
        <v>177</v>
      </c>
      <c r="BT10" s="59">
        <f>VLOOKUP($BQ10,$BF$10:$BN$42,9,FALSE)</f>
        <v>204.94117647058823</v>
      </c>
      <c r="BU10" s="59">
        <f>VLOOKUP($BQ10,$BF$10:$BN$42,8,FALSE)</f>
        <v>209.18181818181816</v>
      </c>
      <c r="BV10" s="59">
        <f>VLOOKUP($BQ10,$BF$10:$BN$42,4,FALSE)</f>
        <v>100</v>
      </c>
      <c r="BW10" s="59">
        <f>VLOOKUP($BQ10,$BF$10:$BN$42,5,FALSE)</f>
        <v>16.914966409554616</v>
      </c>
      <c r="CA10" t="s">
        <v>89</v>
      </c>
      <c r="CB10">
        <v>26</v>
      </c>
      <c r="CC10">
        <v>20</v>
      </c>
      <c r="CD10">
        <v>52</v>
      </c>
      <c r="CE10">
        <v>96</v>
      </c>
      <c r="CF10">
        <v>71</v>
      </c>
      <c r="CG10">
        <v>52</v>
      </c>
      <c r="CH10">
        <v>170</v>
      </c>
      <c r="CI10">
        <v>141</v>
      </c>
      <c r="CJ10">
        <v>123</v>
      </c>
      <c r="CK10">
        <v>143</v>
      </c>
      <c r="CL10">
        <v>95</v>
      </c>
      <c r="CM10">
        <v>177</v>
      </c>
      <c r="CN10">
        <f t="shared" ref="CN10:CN42" si="5">B10</f>
        <v>134</v>
      </c>
      <c r="CP10">
        <f>SUM(CB10:CO10)</f>
        <v>1300</v>
      </c>
      <c r="CR10" t="s">
        <v>89</v>
      </c>
      <c r="CS10">
        <v>1300</v>
      </c>
    </row>
    <row r="11" spans="1:101" ht="15" x14ac:dyDescent="0.2">
      <c r="A11" s="18" t="s">
        <v>94</v>
      </c>
      <c r="B11" s="24">
        <f t="shared" si="0"/>
        <v>27</v>
      </c>
      <c r="C11">
        <v>0</v>
      </c>
      <c r="E11">
        <v>0</v>
      </c>
      <c r="G11">
        <v>4</v>
      </c>
      <c r="H11">
        <v>4</v>
      </c>
      <c r="I11">
        <v>4</v>
      </c>
      <c r="J11">
        <v>6</v>
      </c>
      <c r="K11">
        <v>5</v>
      </c>
      <c r="M11">
        <v>2</v>
      </c>
      <c r="N11">
        <v>2</v>
      </c>
      <c r="O11">
        <v>0</v>
      </c>
      <c r="Q11">
        <v>0</v>
      </c>
      <c r="R11">
        <v>0</v>
      </c>
      <c r="U11">
        <v>0</v>
      </c>
      <c r="V11">
        <v>0</v>
      </c>
      <c r="W11">
        <v>0</v>
      </c>
      <c r="X11">
        <v>0</v>
      </c>
      <c r="Y11">
        <v>0</v>
      </c>
      <c r="AA11">
        <v>0</v>
      </c>
      <c r="AD11">
        <v>0</v>
      </c>
      <c r="AE11">
        <v>0</v>
      </c>
      <c r="AG11">
        <v>0</v>
      </c>
      <c r="AH11">
        <v>0</v>
      </c>
      <c r="AI11">
        <v>0</v>
      </c>
      <c r="AK11">
        <v>0</v>
      </c>
      <c r="AM11">
        <v>0</v>
      </c>
      <c r="AQ11">
        <v>0</v>
      </c>
      <c r="AR11">
        <v>0</v>
      </c>
      <c r="AS11">
        <v>0</v>
      </c>
      <c r="AV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D11" s="118"/>
      <c r="BF11" s="46" t="s">
        <v>94</v>
      </c>
      <c r="BG11">
        <v>4014</v>
      </c>
      <c r="BI11" s="30">
        <f t="shared" si="1"/>
        <v>20.149253731343283</v>
      </c>
      <c r="BJ11" s="30">
        <f t="shared" ref="BJ11:BJ42" si="6">BG11/MAX($BG$10:$BG$42)*100</f>
        <v>6.2422244339387909</v>
      </c>
      <c r="BL11">
        <v>12</v>
      </c>
      <c r="BM11" s="30">
        <f t="shared" si="2"/>
        <v>14.18181818181818</v>
      </c>
      <c r="BN11" s="30">
        <f t="shared" si="3"/>
        <v>41.294117647058819</v>
      </c>
      <c r="BP11">
        <v>2</v>
      </c>
      <c r="BQ11" s="46" t="s">
        <v>90</v>
      </c>
      <c r="BR11" s="70">
        <v>86</v>
      </c>
      <c r="BS11" s="59">
        <f t="shared" si="4"/>
        <v>124</v>
      </c>
      <c r="BT11" s="59">
        <f t="shared" ref="BT11:BT42" si="7">VLOOKUP($BQ11,$BF$10:$BN$42,9,FALSE)</f>
        <v>131.52941176470588</v>
      </c>
      <c r="BU11" s="59">
        <f t="shared" ref="BU11:BU42" si="8">VLOOKUP($BQ11,$BF$10:$BN$42,8,FALSE)</f>
        <v>146.54545454545456</v>
      </c>
      <c r="BV11" s="59">
        <f t="shared" ref="BV11:BV42" si="9">VLOOKUP($BQ11,$BF$10:$BN$42,4,FALSE)</f>
        <v>64.179104477611943</v>
      </c>
      <c r="BW11" s="59">
        <f t="shared" ref="BW11:BW42" si="10">VLOOKUP($BQ11,$BF$10:$BN$42,5,FALSE)</f>
        <v>52.198930082109975</v>
      </c>
      <c r="CA11" t="s">
        <v>94</v>
      </c>
      <c r="CB11">
        <v>5</v>
      </c>
      <c r="CC11">
        <v>1</v>
      </c>
      <c r="CD11">
        <v>27</v>
      </c>
      <c r="CE11">
        <v>39</v>
      </c>
      <c r="CF11">
        <v>40</v>
      </c>
      <c r="CG11">
        <v>27</v>
      </c>
      <c r="CH11">
        <v>16</v>
      </c>
      <c r="CI11">
        <v>26</v>
      </c>
      <c r="CJ11">
        <v>28</v>
      </c>
      <c r="CK11">
        <v>13</v>
      </c>
      <c r="CL11">
        <v>15</v>
      </c>
      <c r="CM11">
        <v>12</v>
      </c>
      <c r="CN11">
        <f t="shared" si="5"/>
        <v>27</v>
      </c>
      <c r="CP11">
        <f t="shared" ref="CP11:CP42" si="11">SUM(CB11:CO11)</f>
        <v>276</v>
      </c>
      <c r="CR11" t="s">
        <v>90</v>
      </c>
      <c r="CS11">
        <v>1263</v>
      </c>
    </row>
    <row r="12" spans="1:101" ht="15" x14ac:dyDescent="0.2">
      <c r="A12" s="18" t="s">
        <v>95</v>
      </c>
      <c r="B12" s="24">
        <f t="shared" si="0"/>
        <v>13</v>
      </c>
      <c r="C12">
        <v>0</v>
      </c>
      <c r="E12">
        <v>0</v>
      </c>
      <c r="G12">
        <v>0</v>
      </c>
      <c r="H12">
        <v>3</v>
      </c>
      <c r="I12">
        <v>0</v>
      </c>
      <c r="J12">
        <v>1</v>
      </c>
      <c r="K12">
        <v>0</v>
      </c>
      <c r="M12">
        <v>0</v>
      </c>
      <c r="N12">
        <v>0</v>
      </c>
      <c r="O12">
        <v>0</v>
      </c>
      <c r="Q12">
        <v>1</v>
      </c>
      <c r="R12">
        <v>2</v>
      </c>
      <c r="U12">
        <v>0</v>
      </c>
      <c r="V12">
        <v>0</v>
      </c>
      <c r="W12">
        <v>0</v>
      </c>
      <c r="X12">
        <v>0</v>
      </c>
      <c r="Y12">
        <v>0</v>
      </c>
      <c r="AA12">
        <v>0</v>
      </c>
      <c r="AD12">
        <v>0</v>
      </c>
      <c r="AE12">
        <v>0</v>
      </c>
      <c r="AG12">
        <v>0</v>
      </c>
      <c r="AH12">
        <v>0</v>
      </c>
      <c r="AI12">
        <v>0</v>
      </c>
      <c r="AK12">
        <v>0</v>
      </c>
      <c r="AM12">
        <v>3</v>
      </c>
      <c r="AQ12">
        <v>0</v>
      </c>
      <c r="AR12">
        <v>0</v>
      </c>
      <c r="AS12">
        <v>0</v>
      </c>
      <c r="AV12">
        <v>1</v>
      </c>
      <c r="AX12">
        <v>0</v>
      </c>
      <c r="AY12">
        <v>1</v>
      </c>
      <c r="AZ12">
        <v>0</v>
      </c>
      <c r="BA12">
        <v>0</v>
      </c>
      <c r="BB12">
        <v>1</v>
      </c>
      <c r="BD12" s="118"/>
      <c r="BF12" s="46" t="s">
        <v>95</v>
      </c>
      <c r="BG12">
        <v>11126</v>
      </c>
      <c r="BI12" s="30">
        <f t="shared" si="1"/>
        <v>9.7014925373134329</v>
      </c>
      <c r="BJ12" s="30">
        <f t="shared" si="6"/>
        <v>17.302189599402837</v>
      </c>
      <c r="BL12">
        <v>12</v>
      </c>
      <c r="BM12" s="30">
        <f t="shared" si="2"/>
        <v>14.18181818181818</v>
      </c>
      <c r="BN12" s="30">
        <f t="shared" si="3"/>
        <v>19.882352941176471</v>
      </c>
      <c r="BP12">
        <v>3</v>
      </c>
      <c r="BQ12" s="46" t="s">
        <v>94</v>
      </c>
      <c r="BR12" s="70">
        <v>27</v>
      </c>
      <c r="BS12" s="59">
        <f t="shared" si="4"/>
        <v>12</v>
      </c>
      <c r="BT12" s="59">
        <f t="shared" si="7"/>
        <v>41.294117647058819</v>
      </c>
      <c r="BU12" s="59">
        <f t="shared" si="8"/>
        <v>14.18181818181818</v>
      </c>
      <c r="BV12" s="59">
        <f t="shared" si="9"/>
        <v>20.149253731343283</v>
      </c>
      <c r="BW12" s="59">
        <f t="shared" si="10"/>
        <v>6.2422244339387909</v>
      </c>
      <c r="CA12" t="s">
        <v>95</v>
      </c>
      <c r="CB12">
        <v>18</v>
      </c>
      <c r="CC12">
        <v>3</v>
      </c>
      <c r="CD12">
        <v>29</v>
      </c>
      <c r="CE12">
        <v>19</v>
      </c>
      <c r="CF12">
        <v>25</v>
      </c>
      <c r="CG12">
        <v>14</v>
      </c>
      <c r="CH12">
        <v>34</v>
      </c>
      <c r="CI12">
        <v>51</v>
      </c>
      <c r="CJ12">
        <v>7</v>
      </c>
      <c r="CK12">
        <v>9</v>
      </c>
      <c r="CL12">
        <v>14</v>
      </c>
      <c r="CM12">
        <v>12</v>
      </c>
      <c r="CN12">
        <f t="shared" si="5"/>
        <v>13</v>
      </c>
      <c r="CP12">
        <f t="shared" si="11"/>
        <v>248</v>
      </c>
      <c r="CR12" t="s">
        <v>92</v>
      </c>
      <c r="CS12">
        <v>824</v>
      </c>
    </row>
    <row r="13" spans="1:101" ht="15" x14ac:dyDescent="0.2">
      <c r="A13" s="18" t="s">
        <v>93</v>
      </c>
      <c r="B13" s="24">
        <f t="shared" si="0"/>
        <v>5</v>
      </c>
      <c r="C13">
        <v>0</v>
      </c>
      <c r="E13">
        <v>0</v>
      </c>
      <c r="G13">
        <v>0</v>
      </c>
      <c r="H13">
        <v>0</v>
      </c>
      <c r="I13">
        <v>0</v>
      </c>
      <c r="J13">
        <v>0</v>
      </c>
      <c r="K13">
        <v>0</v>
      </c>
      <c r="M13">
        <v>0</v>
      </c>
      <c r="N13">
        <v>0</v>
      </c>
      <c r="O13">
        <v>0</v>
      </c>
      <c r="Q13">
        <v>0</v>
      </c>
      <c r="R13">
        <v>0</v>
      </c>
      <c r="U13">
        <v>0</v>
      </c>
      <c r="V13">
        <v>0</v>
      </c>
      <c r="W13">
        <v>0</v>
      </c>
      <c r="X13">
        <v>0</v>
      </c>
      <c r="Y13">
        <v>0</v>
      </c>
      <c r="AA13">
        <v>0</v>
      </c>
      <c r="AD13">
        <v>0</v>
      </c>
      <c r="AE13">
        <v>0</v>
      </c>
      <c r="AG13">
        <v>0</v>
      </c>
      <c r="AH13">
        <v>0</v>
      </c>
      <c r="AI13">
        <v>0</v>
      </c>
      <c r="AK13">
        <v>2</v>
      </c>
      <c r="AM13">
        <v>3</v>
      </c>
      <c r="AQ13">
        <v>0</v>
      </c>
      <c r="AR13">
        <v>0</v>
      </c>
      <c r="AS13">
        <v>0</v>
      </c>
      <c r="AV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D13" s="118"/>
      <c r="BF13" s="46" t="s">
        <v>93</v>
      </c>
      <c r="BG13">
        <v>11265</v>
      </c>
      <c r="BI13" s="30">
        <f t="shared" si="1"/>
        <v>3.7313432835820892</v>
      </c>
      <c r="BJ13" s="30">
        <f t="shared" si="6"/>
        <v>17.518350335904454</v>
      </c>
      <c r="BL13">
        <v>2</v>
      </c>
      <c r="BM13" s="30">
        <f t="shared" si="2"/>
        <v>2.3636363636363638</v>
      </c>
      <c r="BN13" s="30">
        <f t="shared" si="3"/>
        <v>7.6470588235294121</v>
      </c>
      <c r="BP13">
        <v>4</v>
      </c>
      <c r="BQ13" s="46" t="s">
        <v>96</v>
      </c>
      <c r="BR13" s="70">
        <v>27</v>
      </c>
      <c r="BS13" s="59">
        <f t="shared" si="4"/>
        <v>32</v>
      </c>
      <c r="BT13" s="59">
        <f t="shared" si="7"/>
        <v>41.294117647058819</v>
      </c>
      <c r="BU13" s="59">
        <f t="shared" si="8"/>
        <v>37.81818181818182</v>
      </c>
      <c r="BV13" s="59">
        <f t="shared" si="9"/>
        <v>20.149253731343283</v>
      </c>
      <c r="BW13" s="59">
        <f t="shared" si="10"/>
        <v>100</v>
      </c>
      <c r="CA13" t="s">
        <v>93</v>
      </c>
      <c r="CB13">
        <v>1</v>
      </c>
      <c r="CC13">
        <v>1</v>
      </c>
      <c r="CD13">
        <v>11</v>
      </c>
      <c r="CE13">
        <v>22</v>
      </c>
      <c r="CF13">
        <v>13</v>
      </c>
      <c r="CG13">
        <v>3</v>
      </c>
      <c r="CH13">
        <v>16</v>
      </c>
      <c r="CI13">
        <v>23</v>
      </c>
      <c r="CJ13">
        <v>32</v>
      </c>
      <c r="CK13">
        <v>3</v>
      </c>
      <c r="CL13">
        <v>3</v>
      </c>
      <c r="CM13">
        <v>2</v>
      </c>
      <c r="CN13">
        <f t="shared" si="5"/>
        <v>5</v>
      </c>
      <c r="CP13">
        <f t="shared" si="11"/>
        <v>135</v>
      </c>
      <c r="CR13" t="s">
        <v>99</v>
      </c>
      <c r="CS13">
        <v>559</v>
      </c>
    </row>
    <row r="14" spans="1:101" ht="15" x14ac:dyDescent="0.2">
      <c r="A14" s="18" t="s">
        <v>96</v>
      </c>
      <c r="B14" s="24">
        <f t="shared" si="0"/>
        <v>27</v>
      </c>
      <c r="C14">
        <v>0</v>
      </c>
      <c r="E14">
        <v>0</v>
      </c>
      <c r="G14">
        <v>0</v>
      </c>
      <c r="H14">
        <v>0</v>
      </c>
      <c r="I14">
        <v>0</v>
      </c>
      <c r="J14">
        <v>0</v>
      </c>
      <c r="K14">
        <v>0</v>
      </c>
      <c r="M14">
        <v>0</v>
      </c>
      <c r="N14">
        <v>0</v>
      </c>
      <c r="O14">
        <v>0</v>
      </c>
      <c r="Q14">
        <v>0</v>
      </c>
      <c r="R14">
        <v>0</v>
      </c>
      <c r="U14">
        <v>0</v>
      </c>
      <c r="V14">
        <v>0</v>
      </c>
      <c r="W14">
        <v>0</v>
      </c>
      <c r="X14">
        <v>0</v>
      </c>
      <c r="Y14">
        <v>0</v>
      </c>
      <c r="AA14">
        <v>3</v>
      </c>
      <c r="AD14">
        <v>3</v>
      </c>
      <c r="AE14">
        <v>4</v>
      </c>
      <c r="AG14">
        <v>3</v>
      </c>
      <c r="AH14">
        <v>6</v>
      </c>
      <c r="AI14">
        <v>2</v>
      </c>
      <c r="AK14">
        <v>6</v>
      </c>
      <c r="AM14">
        <v>0</v>
      </c>
      <c r="AQ14">
        <v>0</v>
      </c>
      <c r="AR14">
        <v>0</v>
      </c>
      <c r="AS14">
        <v>0</v>
      </c>
      <c r="AV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D14" s="118"/>
      <c r="BF14" s="46" t="s">
        <v>96</v>
      </c>
      <c r="BG14">
        <v>64304</v>
      </c>
      <c r="BI14" s="30">
        <f t="shared" si="1"/>
        <v>20.149253731343283</v>
      </c>
      <c r="BJ14" s="30">
        <f t="shared" si="6"/>
        <v>100</v>
      </c>
      <c r="BL14">
        <v>32</v>
      </c>
      <c r="BM14" s="30">
        <f t="shared" si="2"/>
        <v>37.81818181818182</v>
      </c>
      <c r="BN14" s="30">
        <f t="shared" si="3"/>
        <v>41.294117647058819</v>
      </c>
      <c r="BP14">
        <v>5</v>
      </c>
      <c r="BQ14" s="46" t="s">
        <v>99</v>
      </c>
      <c r="BR14" s="70">
        <v>26</v>
      </c>
      <c r="BS14" s="59">
        <f t="shared" si="4"/>
        <v>17</v>
      </c>
      <c r="BT14" s="59">
        <f t="shared" si="7"/>
        <v>39.764705882352942</v>
      </c>
      <c r="BU14" s="59">
        <f t="shared" si="8"/>
        <v>20.09090909090909</v>
      </c>
      <c r="BV14" s="59">
        <f t="shared" si="9"/>
        <v>19.402985074626866</v>
      </c>
      <c r="BW14" s="59">
        <f t="shared" si="10"/>
        <v>3.0620179149042048</v>
      </c>
      <c r="CA14" t="s">
        <v>96</v>
      </c>
      <c r="CB14">
        <v>9</v>
      </c>
      <c r="CC14">
        <v>14</v>
      </c>
      <c r="CD14">
        <v>28</v>
      </c>
      <c r="CE14">
        <v>9</v>
      </c>
      <c r="CF14">
        <v>17</v>
      </c>
      <c r="CG14">
        <v>13</v>
      </c>
      <c r="CH14">
        <v>46</v>
      </c>
      <c r="CI14">
        <v>85</v>
      </c>
      <c r="CJ14">
        <v>25</v>
      </c>
      <c r="CK14">
        <v>41</v>
      </c>
      <c r="CL14">
        <v>14</v>
      </c>
      <c r="CM14">
        <v>32</v>
      </c>
      <c r="CN14">
        <f t="shared" si="5"/>
        <v>27</v>
      </c>
      <c r="CP14">
        <f t="shared" si="11"/>
        <v>360</v>
      </c>
      <c r="CR14" t="s">
        <v>97</v>
      </c>
      <c r="CS14">
        <v>545</v>
      </c>
    </row>
    <row r="15" spans="1:101" ht="15" x14ac:dyDescent="0.2">
      <c r="A15" s="18" t="s">
        <v>92</v>
      </c>
      <c r="B15" s="24">
        <f t="shared" si="0"/>
        <v>13</v>
      </c>
      <c r="C15">
        <v>0</v>
      </c>
      <c r="E15">
        <v>0</v>
      </c>
      <c r="G15">
        <v>0</v>
      </c>
      <c r="H15">
        <v>0</v>
      </c>
      <c r="I15">
        <v>0</v>
      </c>
      <c r="J15">
        <v>0</v>
      </c>
      <c r="K15">
        <v>0</v>
      </c>
      <c r="M15">
        <v>0</v>
      </c>
      <c r="N15">
        <v>0</v>
      </c>
      <c r="O15">
        <v>0</v>
      </c>
      <c r="Q15">
        <v>0</v>
      </c>
      <c r="R15">
        <v>0</v>
      </c>
      <c r="U15">
        <v>0</v>
      </c>
      <c r="V15">
        <v>0</v>
      </c>
      <c r="W15">
        <v>0</v>
      </c>
      <c r="X15">
        <v>0</v>
      </c>
      <c r="Y15">
        <v>0</v>
      </c>
      <c r="AA15">
        <v>0</v>
      </c>
      <c r="AD15">
        <v>0</v>
      </c>
      <c r="AE15">
        <v>1</v>
      </c>
      <c r="AG15">
        <v>0</v>
      </c>
      <c r="AH15">
        <v>0</v>
      </c>
      <c r="AI15">
        <v>0</v>
      </c>
      <c r="AK15">
        <v>0</v>
      </c>
      <c r="AM15">
        <v>1</v>
      </c>
      <c r="AQ15">
        <v>0</v>
      </c>
      <c r="AR15">
        <v>2</v>
      </c>
      <c r="AS15">
        <v>0</v>
      </c>
      <c r="AV15">
        <v>2</v>
      </c>
      <c r="AX15">
        <v>2</v>
      </c>
      <c r="AY15">
        <v>1</v>
      </c>
      <c r="AZ15">
        <v>1</v>
      </c>
      <c r="BA15">
        <v>1</v>
      </c>
      <c r="BB15">
        <v>2</v>
      </c>
      <c r="BD15" s="118"/>
      <c r="BF15" s="46" t="s">
        <v>92</v>
      </c>
      <c r="BG15">
        <v>9940</v>
      </c>
      <c r="BI15" s="30">
        <f t="shared" si="1"/>
        <v>9.7014925373134329</v>
      </c>
      <c r="BJ15" s="30">
        <f t="shared" si="6"/>
        <v>15.457825329684002</v>
      </c>
      <c r="BL15">
        <v>11</v>
      </c>
      <c r="BM15" s="30">
        <f t="shared" si="2"/>
        <v>13</v>
      </c>
      <c r="BN15" s="30">
        <f t="shared" si="3"/>
        <v>19.882352941176471</v>
      </c>
      <c r="BP15">
        <v>6</v>
      </c>
      <c r="BQ15" s="46" t="s">
        <v>101</v>
      </c>
      <c r="BR15" s="70">
        <v>25</v>
      </c>
      <c r="BS15" s="59">
        <f t="shared" si="4"/>
        <v>55</v>
      </c>
      <c r="BT15" s="59">
        <f t="shared" si="7"/>
        <v>38.235294117647058</v>
      </c>
      <c r="BU15" s="59">
        <f t="shared" si="8"/>
        <v>65</v>
      </c>
      <c r="BV15" s="59">
        <f t="shared" si="9"/>
        <v>18.656716417910449</v>
      </c>
      <c r="BW15" s="59">
        <f t="shared" si="10"/>
        <v>20.61458074147798</v>
      </c>
      <c r="CA15" t="s">
        <v>92</v>
      </c>
      <c r="CB15">
        <v>53</v>
      </c>
      <c r="CC15">
        <v>86</v>
      </c>
      <c r="CD15">
        <v>65</v>
      </c>
      <c r="CE15">
        <v>152</v>
      </c>
      <c r="CF15">
        <v>53</v>
      </c>
      <c r="CG15">
        <v>94</v>
      </c>
      <c r="CH15">
        <v>61</v>
      </c>
      <c r="CI15">
        <v>105</v>
      </c>
      <c r="CJ15">
        <v>28</v>
      </c>
      <c r="CK15">
        <v>39</v>
      </c>
      <c r="CL15">
        <v>64</v>
      </c>
      <c r="CM15">
        <v>11</v>
      </c>
      <c r="CN15">
        <f t="shared" si="5"/>
        <v>13</v>
      </c>
      <c r="CP15">
        <f t="shared" si="11"/>
        <v>824</v>
      </c>
      <c r="CR15" t="s">
        <v>101</v>
      </c>
      <c r="CS15">
        <v>459</v>
      </c>
    </row>
    <row r="16" spans="1:101" ht="15" x14ac:dyDescent="0.2">
      <c r="A16" s="18" t="s">
        <v>97</v>
      </c>
      <c r="B16" s="24">
        <f t="shared" si="0"/>
        <v>23</v>
      </c>
      <c r="C16">
        <v>6</v>
      </c>
      <c r="E16">
        <v>1</v>
      </c>
      <c r="G16">
        <v>0</v>
      </c>
      <c r="H16">
        <v>1</v>
      </c>
      <c r="I16">
        <v>0</v>
      </c>
      <c r="J16">
        <v>0</v>
      </c>
      <c r="K16">
        <v>0</v>
      </c>
      <c r="M16">
        <v>1</v>
      </c>
      <c r="N16">
        <v>0</v>
      </c>
      <c r="O16">
        <v>0</v>
      </c>
      <c r="Q16">
        <v>0</v>
      </c>
      <c r="R16">
        <v>0</v>
      </c>
      <c r="U16">
        <v>0</v>
      </c>
      <c r="V16">
        <v>0</v>
      </c>
      <c r="W16">
        <v>0</v>
      </c>
      <c r="X16">
        <v>0</v>
      </c>
      <c r="Y16">
        <v>0</v>
      </c>
      <c r="AA16">
        <v>0</v>
      </c>
      <c r="AD16">
        <v>1</v>
      </c>
      <c r="AE16">
        <v>0</v>
      </c>
      <c r="AG16">
        <v>1</v>
      </c>
      <c r="AH16">
        <v>0</v>
      </c>
      <c r="AI16">
        <v>0</v>
      </c>
      <c r="AK16">
        <v>0</v>
      </c>
      <c r="AM16">
        <v>0</v>
      </c>
      <c r="AQ16">
        <v>0</v>
      </c>
      <c r="AR16">
        <v>0</v>
      </c>
      <c r="AS16">
        <v>0</v>
      </c>
      <c r="AV16">
        <v>3</v>
      </c>
      <c r="AX16">
        <v>2</v>
      </c>
      <c r="AY16">
        <v>0</v>
      </c>
      <c r="AZ16">
        <v>2</v>
      </c>
      <c r="BA16">
        <v>3</v>
      </c>
      <c r="BB16">
        <v>2</v>
      </c>
      <c r="BD16" s="118"/>
      <c r="BF16" s="46" t="s">
        <v>97</v>
      </c>
      <c r="BG16">
        <v>4777</v>
      </c>
      <c r="BI16" s="30">
        <f t="shared" si="1"/>
        <v>17.164179104477611</v>
      </c>
      <c r="BJ16" s="30">
        <f t="shared" si="6"/>
        <v>7.4287758148793239</v>
      </c>
      <c r="BL16">
        <v>13</v>
      </c>
      <c r="BM16" s="30">
        <f t="shared" si="2"/>
        <v>15.363636363636365</v>
      </c>
      <c r="BN16" s="30">
        <f t="shared" si="3"/>
        <v>35.176470588235297</v>
      </c>
      <c r="BP16">
        <v>7</v>
      </c>
      <c r="BQ16" s="46" t="s">
        <v>97</v>
      </c>
      <c r="BR16" s="70">
        <v>23</v>
      </c>
      <c r="BS16" s="59">
        <f t="shared" si="4"/>
        <v>13</v>
      </c>
      <c r="BT16" s="59">
        <f t="shared" si="7"/>
        <v>35.176470588235297</v>
      </c>
      <c r="BU16" s="59">
        <f t="shared" si="8"/>
        <v>15.363636363636365</v>
      </c>
      <c r="BV16" s="59">
        <f t="shared" si="9"/>
        <v>17.164179104477611</v>
      </c>
      <c r="BW16" s="59">
        <f t="shared" si="10"/>
        <v>7.4287758148793239</v>
      </c>
      <c r="CA16" t="s">
        <v>97</v>
      </c>
      <c r="CB16">
        <v>37</v>
      </c>
      <c r="CC16">
        <v>10</v>
      </c>
      <c r="CD16">
        <v>33</v>
      </c>
      <c r="CE16">
        <v>101</v>
      </c>
      <c r="CF16">
        <v>71</v>
      </c>
      <c r="CG16">
        <v>23</v>
      </c>
      <c r="CH16">
        <v>45</v>
      </c>
      <c r="CI16">
        <v>25</v>
      </c>
      <c r="CJ16">
        <v>10</v>
      </c>
      <c r="CK16">
        <v>55</v>
      </c>
      <c r="CL16">
        <v>99</v>
      </c>
      <c r="CM16">
        <v>13</v>
      </c>
      <c r="CN16">
        <f t="shared" si="5"/>
        <v>23</v>
      </c>
      <c r="CP16">
        <f t="shared" si="11"/>
        <v>545</v>
      </c>
      <c r="CR16" t="s">
        <v>96</v>
      </c>
      <c r="CS16">
        <v>360</v>
      </c>
    </row>
    <row r="17" spans="1:97" ht="15" x14ac:dyDescent="0.2">
      <c r="A17" s="18" t="s">
        <v>98</v>
      </c>
      <c r="B17" s="24">
        <f t="shared" si="0"/>
        <v>11</v>
      </c>
      <c r="C17">
        <v>0</v>
      </c>
      <c r="E17">
        <v>0</v>
      </c>
      <c r="G17">
        <v>0</v>
      </c>
      <c r="H17">
        <v>0</v>
      </c>
      <c r="I17">
        <v>0</v>
      </c>
      <c r="J17">
        <v>0</v>
      </c>
      <c r="K17">
        <v>0</v>
      </c>
      <c r="M17">
        <v>0</v>
      </c>
      <c r="N17">
        <v>0</v>
      </c>
      <c r="O17">
        <v>0</v>
      </c>
      <c r="Q17">
        <v>0</v>
      </c>
      <c r="R17">
        <v>0</v>
      </c>
      <c r="U17">
        <v>0</v>
      </c>
      <c r="V17">
        <v>0</v>
      </c>
      <c r="W17">
        <v>0</v>
      </c>
      <c r="X17">
        <v>0</v>
      </c>
      <c r="Y17">
        <v>1</v>
      </c>
      <c r="AA17">
        <v>1</v>
      </c>
      <c r="AD17">
        <v>0</v>
      </c>
      <c r="AE17">
        <v>2</v>
      </c>
      <c r="AG17">
        <v>0</v>
      </c>
      <c r="AH17">
        <v>0</v>
      </c>
      <c r="AI17">
        <v>0</v>
      </c>
      <c r="AK17">
        <v>2</v>
      </c>
      <c r="AM17">
        <v>0</v>
      </c>
      <c r="AQ17">
        <v>0</v>
      </c>
      <c r="AR17">
        <v>1</v>
      </c>
      <c r="AS17">
        <v>0</v>
      </c>
      <c r="AV17">
        <v>0</v>
      </c>
      <c r="AX17">
        <v>0</v>
      </c>
      <c r="AY17">
        <v>1</v>
      </c>
      <c r="AZ17">
        <v>3</v>
      </c>
      <c r="BA17">
        <v>0</v>
      </c>
      <c r="BB17">
        <v>0</v>
      </c>
      <c r="BD17" s="118"/>
      <c r="BF17" s="46" t="s">
        <v>98</v>
      </c>
      <c r="BG17">
        <v>23061</v>
      </c>
      <c r="BI17" s="30">
        <f t="shared" si="1"/>
        <v>8.2089552238805972</v>
      </c>
      <c r="BJ17" s="30">
        <f t="shared" si="6"/>
        <v>35.862465787509329</v>
      </c>
      <c r="BL17">
        <v>0</v>
      </c>
      <c r="BM17" s="30">
        <f t="shared" si="2"/>
        <v>0</v>
      </c>
      <c r="BN17" s="30">
        <f t="shared" si="3"/>
        <v>16.823529411764707</v>
      </c>
      <c r="BP17">
        <v>8</v>
      </c>
      <c r="BQ17" s="46" t="s">
        <v>111</v>
      </c>
      <c r="BR17" s="70">
        <v>16</v>
      </c>
      <c r="BS17" s="59">
        <f t="shared" si="4"/>
        <v>2</v>
      </c>
      <c r="BT17" s="59">
        <f t="shared" si="7"/>
        <v>24.470588235294116</v>
      </c>
      <c r="BU17" s="59">
        <f t="shared" si="8"/>
        <v>2.3636363636363638</v>
      </c>
      <c r="BV17" s="59">
        <f t="shared" si="9"/>
        <v>11.940298507462686</v>
      </c>
      <c r="BW17" s="59">
        <f t="shared" si="10"/>
        <v>3.7913660114456333</v>
      </c>
      <c r="CA17" t="s">
        <v>98</v>
      </c>
      <c r="CB17">
        <v>7</v>
      </c>
      <c r="CC17">
        <v>3</v>
      </c>
      <c r="CD17">
        <v>236</v>
      </c>
      <c r="CE17">
        <v>4</v>
      </c>
      <c r="CF17">
        <v>1</v>
      </c>
      <c r="CG17">
        <v>0</v>
      </c>
      <c r="CH17">
        <v>7</v>
      </c>
      <c r="CI17">
        <v>2</v>
      </c>
      <c r="CJ17">
        <v>1</v>
      </c>
      <c r="CK17">
        <v>14</v>
      </c>
      <c r="CL17">
        <v>1</v>
      </c>
      <c r="CM17">
        <v>0</v>
      </c>
      <c r="CN17">
        <f t="shared" si="5"/>
        <v>11</v>
      </c>
      <c r="CP17">
        <f t="shared" si="11"/>
        <v>287</v>
      </c>
      <c r="CR17" t="s">
        <v>102</v>
      </c>
      <c r="CS17">
        <v>330</v>
      </c>
    </row>
    <row r="18" spans="1:97" ht="15" x14ac:dyDescent="0.2">
      <c r="A18" s="18" t="s">
        <v>99</v>
      </c>
      <c r="B18" s="24">
        <f t="shared" si="0"/>
        <v>26</v>
      </c>
      <c r="C18">
        <v>2</v>
      </c>
      <c r="E18">
        <v>1</v>
      </c>
      <c r="G18">
        <v>0</v>
      </c>
      <c r="H18">
        <v>0</v>
      </c>
      <c r="I18">
        <v>0</v>
      </c>
      <c r="J18">
        <v>0</v>
      </c>
      <c r="K18">
        <v>0</v>
      </c>
      <c r="M18">
        <v>0</v>
      </c>
      <c r="N18">
        <v>0</v>
      </c>
      <c r="O18">
        <v>0</v>
      </c>
      <c r="Q18">
        <v>0</v>
      </c>
      <c r="R18">
        <v>0</v>
      </c>
      <c r="U18">
        <v>0</v>
      </c>
      <c r="V18">
        <v>0</v>
      </c>
      <c r="W18">
        <v>0</v>
      </c>
      <c r="X18">
        <v>0</v>
      </c>
      <c r="Y18">
        <v>1</v>
      </c>
      <c r="AA18">
        <v>1</v>
      </c>
      <c r="AD18">
        <v>1</v>
      </c>
      <c r="AE18">
        <v>1</v>
      </c>
      <c r="AG18">
        <v>5</v>
      </c>
      <c r="AH18">
        <v>1</v>
      </c>
      <c r="AI18">
        <v>1</v>
      </c>
      <c r="AK18">
        <v>1</v>
      </c>
      <c r="AM18">
        <v>0</v>
      </c>
      <c r="AQ18">
        <v>0</v>
      </c>
      <c r="AR18">
        <v>0</v>
      </c>
      <c r="AS18">
        <v>0</v>
      </c>
      <c r="AV18">
        <v>0</v>
      </c>
      <c r="AX18">
        <v>2</v>
      </c>
      <c r="AY18">
        <v>2</v>
      </c>
      <c r="AZ18">
        <v>5</v>
      </c>
      <c r="BA18">
        <v>2</v>
      </c>
      <c r="BB18">
        <v>0</v>
      </c>
      <c r="BD18" s="118"/>
      <c r="BF18" s="46" t="s">
        <v>99</v>
      </c>
      <c r="BG18">
        <v>1969</v>
      </c>
      <c r="BI18" s="30">
        <f t="shared" si="1"/>
        <v>19.402985074626866</v>
      </c>
      <c r="BJ18" s="30">
        <f t="shared" si="6"/>
        <v>3.0620179149042048</v>
      </c>
      <c r="BL18">
        <v>17</v>
      </c>
      <c r="BM18" s="30">
        <f t="shared" si="2"/>
        <v>20.09090909090909</v>
      </c>
      <c r="BN18" s="30">
        <f t="shared" si="3"/>
        <v>39.764705882352942</v>
      </c>
      <c r="BP18">
        <v>9</v>
      </c>
      <c r="BQ18" s="46" t="s">
        <v>95</v>
      </c>
      <c r="BR18" s="70">
        <v>13</v>
      </c>
      <c r="BS18" s="59">
        <f t="shared" si="4"/>
        <v>12</v>
      </c>
      <c r="BT18" s="59">
        <f t="shared" si="7"/>
        <v>19.882352941176471</v>
      </c>
      <c r="BU18" s="59">
        <f t="shared" si="8"/>
        <v>14.18181818181818</v>
      </c>
      <c r="BV18" s="59">
        <f t="shared" si="9"/>
        <v>9.7014925373134329</v>
      </c>
      <c r="BW18" s="59">
        <f t="shared" si="10"/>
        <v>17.302189599402837</v>
      </c>
      <c r="CA18" t="s">
        <v>99</v>
      </c>
      <c r="CB18">
        <v>21</v>
      </c>
      <c r="CC18">
        <v>25</v>
      </c>
      <c r="CD18">
        <v>64</v>
      </c>
      <c r="CE18">
        <v>128</v>
      </c>
      <c r="CF18">
        <v>43</v>
      </c>
      <c r="CG18">
        <v>54</v>
      </c>
      <c r="CH18">
        <v>42</v>
      </c>
      <c r="CI18">
        <v>60</v>
      </c>
      <c r="CJ18">
        <v>14</v>
      </c>
      <c r="CK18">
        <v>14</v>
      </c>
      <c r="CL18">
        <v>51</v>
      </c>
      <c r="CM18">
        <v>17</v>
      </c>
      <c r="CN18">
        <f t="shared" si="5"/>
        <v>26</v>
      </c>
      <c r="CP18">
        <f t="shared" si="11"/>
        <v>559</v>
      </c>
      <c r="CR18" t="s">
        <v>98</v>
      </c>
      <c r="CS18">
        <v>287</v>
      </c>
    </row>
    <row r="19" spans="1:97" ht="15" x14ac:dyDescent="0.2">
      <c r="A19" s="18" t="s">
        <v>100</v>
      </c>
      <c r="B19" s="24">
        <f t="shared" si="0"/>
        <v>2</v>
      </c>
      <c r="C19">
        <v>0</v>
      </c>
      <c r="E19">
        <v>0</v>
      </c>
      <c r="G19">
        <v>0</v>
      </c>
      <c r="H19">
        <v>0</v>
      </c>
      <c r="I19">
        <v>0</v>
      </c>
      <c r="J19">
        <v>0</v>
      </c>
      <c r="K19">
        <v>0</v>
      </c>
      <c r="M19">
        <v>0</v>
      </c>
      <c r="N19">
        <v>0</v>
      </c>
      <c r="O19">
        <v>0</v>
      </c>
      <c r="Q19">
        <v>0</v>
      </c>
      <c r="R19">
        <v>0</v>
      </c>
      <c r="U19">
        <v>0</v>
      </c>
      <c r="V19">
        <v>0</v>
      </c>
      <c r="W19">
        <v>0</v>
      </c>
      <c r="X19">
        <v>0</v>
      </c>
      <c r="Y19">
        <v>0</v>
      </c>
      <c r="AA19">
        <v>0</v>
      </c>
      <c r="AD19">
        <v>1</v>
      </c>
      <c r="AE19">
        <v>1</v>
      </c>
      <c r="AG19">
        <v>0</v>
      </c>
      <c r="AH19">
        <v>0</v>
      </c>
      <c r="AI19">
        <v>0</v>
      </c>
      <c r="AK19">
        <v>0</v>
      </c>
      <c r="AM19">
        <v>0</v>
      </c>
      <c r="AQ19">
        <v>0</v>
      </c>
      <c r="AR19">
        <v>0</v>
      </c>
      <c r="AS19">
        <v>0</v>
      </c>
      <c r="AV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D19" s="118"/>
      <c r="BF19" s="46" t="s">
        <v>100</v>
      </c>
      <c r="BG19">
        <v>1926</v>
      </c>
      <c r="BI19" s="30">
        <f t="shared" si="1"/>
        <v>1.4925373134328357</v>
      </c>
      <c r="BJ19" s="30">
        <f t="shared" si="6"/>
        <v>2.9951480467778056</v>
      </c>
      <c r="BL19">
        <v>17</v>
      </c>
      <c r="BM19" s="30">
        <f t="shared" si="2"/>
        <v>20.09090909090909</v>
      </c>
      <c r="BN19" s="30">
        <f t="shared" si="3"/>
        <v>3.0588235294117645</v>
      </c>
      <c r="BP19">
        <v>10</v>
      </c>
      <c r="BQ19" s="46" t="s">
        <v>92</v>
      </c>
      <c r="BR19" s="70">
        <v>13</v>
      </c>
      <c r="BS19" s="59">
        <f t="shared" si="4"/>
        <v>11</v>
      </c>
      <c r="BT19" s="59">
        <f t="shared" si="7"/>
        <v>19.882352941176471</v>
      </c>
      <c r="BU19" s="59">
        <f t="shared" si="8"/>
        <v>13</v>
      </c>
      <c r="BV19" s="59">
        <f t="shared" si="9"/>
        <v>9.7014925373134329</v>
      </c>
      <c r="BW19" s="59">
        <f t="shared" si="10"/>
        <v>15.457825329684002</v>
      </c>
      <c r="CA19" t="s">
        <v>100</v>
      </c>
      <c r="CB19">
        <v>3</v>
      </c>
      <c r="CC19">
        <v>1</v>
      </c>
      <c r="CD19">
        <v>13</v>
      </c>
      <c r="CE19">
        <v>15</v>
      </c>
      <c r="CF19">
        <v>8</v>
      </c>
      <c r="CG19">
        <v>7</v>
      </c>
      <c r="CH19">
        <v>21</v>
      </c>
      <c r="CI19">
        <v>21</v>
      </c>
      <c r="CJ19">
        <v>8</v>
      </c>
      <c r="CK19">
        <v>18</v>
      </c>
      <c r="CL19">
        <v>15</v>
      </c>
      <c r="CM19">
        <v>17</v>
      </c>
      <c r="CN19">
        <f t="shared" si="5"/>
        <v>2</v>
      </c>
      <c r="CP19">
        <f t="shared" si="11"/>
        <v>149</v>
      </c>
      <c r="CR19" t="s">
        <v>94</v>
      </c>
      <c r="CS19">
        <v>276</v>
      </c>
    </row>
    <row r="20" spans="1:97" ht="15" x14ac:dyDescent="0.2">
      <c r="A20" s="18" t="s">
        <v>90</v>
      </c>
      <c r="B20" s="24">
        <f t="shared" si="0"/>
        <v>86</v>
      </c>
      <c r="C20">
        <v>0</v>
      </c>
      <c r="E20">
        <v>0</v>
      </c>
      <c r="G20">
        <v>0</v>
      </c>
      <c r="H20">
        <v>0</v>
      </c>
      <c r="I20">
        <v>0</v>
      </c>
      <c r="J20">
        <v>2</v>
      </c>
      <c r="K20">
        <v>4</v>
      </c>
      <c r="M20">
        <v>2</v>
      </c>
      <c r="N20">
        <v>0</v>
      </c>
      <c r="O20">
        <v>6</v>
      </c>
      <c r="Q20">
        <v>1</v>
      </c>
      <c r="R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>
        <v>3</v>
      </c>
      <c r="AD20">
        <v>5</v>
      </c>
      <c r="AE20">
        <v>8</v>
      </c>
      <c r="AG20">
        <v>3</v>
      </c>
      <c r="AH20">
        <v>4</v>
      </c>
      <c r="AI20">
        <v>4</v>
      </c>
      <c r="AK20">
        <v>6</v>
      </c>
      <c r="AM20">
        <v>7</v>
      </c>
      <c r="AQ20">
        <v>4</v>
      </c>
      <c r="AR20">
        <v>12</v>
      </c>
      <c r="AS20">
        <v>6</v>
      </c>
      <c r="AV20">
        <v>4</v>
      </c>
      <c r="AX20">
        <v>0</v>
      </c>
      <c r="AY20">
        <v>2</v>
      </c>
      <c r="AZ20">
        <v>0</v>
      </c>
      <c r="BA20">
        <v>2</v>
      </c>
      <c r="BB20">
        <v>1</v>
      </c>
      <c r="BD20" s="118"/>
      <c r="BF20" s="46" t="s">
        <v>90</v>
      </c>
      <c r="BG20">
        <v>33566</v>
      </c>
      <c r="BI20" s="30">
        <f t="shared" si="1"/>
        <v>64.179104477611943</v>
      </c>
      <c r="BJ20" s="30">
        <f t="shared" si="6"/>
        <v>52.198930082109975</v>
      </c>
      <c r="BL20">
        <v>124</v>
      </c>
      <c r="BM20" s="30">
        <f t="shared" si="2"/>
        <v>146.54545454545456</v>
      </c>
      <c r="BN20" s="30">
        <f t="shared" si="3"/>
        <v>131.52941176470588</v>
      </c>
      <c r="BP20">
        <v>11</v>
      </c>
      <c r="BQ20" s="46" t="s">
        <v>98</v>
      </c>
      <c r="BR20" s="70">
        <v>11</v>
      </c>
      <c r="BS20" s="59">
        <f t="shared" si="4"/>
        <v>0</v>
      </c>
      <c r="BT20" s="59">
        <f t="shared" si="7"/>
        <v>16.823529411764707</v>
      </c>
      <c r="BU20" s="59">
        <f t="shared" si="8"/>
        <v>0</v>
      </c>
      <c r="BV20" s="59">
        <f t="shared" si="9"/>
        <v>8.2089552238805972</v>
      </c>
      <c r="BW20" s="59">
        <f t="shared" si="10"/>
        <v>35.862465787509329</v>
      </c>
      <c r="CA20" t="s">
        <v>90</v>
      </c>
      <c r="CB20">
        <v>99</v>
      </c>
      <c r="CC20">
        <v>27</v>
      </c>
      <c r="CD20">
        <v>111</v>
      </c>
      <c r="CE20">
        <v>169</v>
      </c>
      <c r="CF20">
        <v>80</v>
      </c>
      <c r="CG20">
        <v>78</v>
      </c>
      <c r="CH20">
        <v>97</v>
      </c>
      <c r="CI20">
        <v>144</v>
      </c>
      <c r="CJ20">
        <v>68</v>
      </c>
      <c r="CK20">
        <v>115</v>
      </c>
      <c r="CL20">
        <v>65</v>
      </c>
      <c r="CM20">
        <v>124</v>
      </c>
      <c r="CN20">
        <f t="shared" si="5"/>
        <v>86</v>
      </c>
      <c r="CP20">
        <f t="shared" si="11"/>
        <v>1263</v>
      </c>
      <c r="CR20" t="s">
        <v>95</v>
      </c>
      <c r="CS20">
        <v>248</v>
      </c>
    </row>
    <row r="21" spans="1:97" ht="15" x14ac:dyDescent="0.2">
      <c r="A21" s="18" t="s">
        <v>101</v>
      </c>
      <c r="B21" s="24">
        <f t="shared" si="0"/>
        <v>25</v>
      </c>
      <c r="C21">
        <v>0</v>
      </c>
      <c r="E21">
        <v>0</v>
      </c>
      <c r="G21">
        <v>0</v>
      </c>
      <c r="H21">
        <v>0</v>
      </c>
      <c r="I21">
        <v>1</v>
      </c>
      <c r="J21">
        <v>0</v>
      </c>
      <c r="K21">
        <v>0</v>
      </c>
      <c r="M21">
        <v>1</v>
      </c>
      <c r="N21">
        <v>2</v>
      </c>
      <c r="O21">
        <v>0</v>
      </c>
      <c r="Q21">
        <v>0</v>
      </c>
      <c r="R21">
        <v>0</v>
      </c>
      <c r="U21">
        <v>0</v>
      </c>
      <c r="V21">
        <v>0</v>
      </c>
      <c r="W21">
        <v>0</v>
      </c>
      <c r="X21">
        <v>0</v>
      </c>
      <c r="Y21">
        <v>0</v>
      </c>
      <c r="AA21">
        <v>0</v>
      </c>
      <c r="AD21">
        <v>4</v>
      </c>
      <c r="AE21">
        <v>2</v>
      </c>
      <c r="AG21">
        <v>1</v>
      </c>
      <c r="AH21">
        <v>3</v>
      </c>
      <c r="AI21">
        <v>4</v>
      </c>
      <c r="AK21">
        <v>0</v>
      </c>
      <c r="AM21">
        <v>0</v>
      </c>
      <c r="AQ21">
        <v>0</v>
      </c>
      <c r="AR21">
        <v>0</v>
      </c>
      <c r="AS21">
        <v>0</v>
      </c>
      <c r="AV21">
        <v>0</v>
      </c>
      <c r="AX21">
        <v>0</v>
      </c>
      <c r="AY21">
        <v>0</v>
      </c>
      <c r="AZ21">
        <v>7</v>
      </c>
      <c r="BA21">
        <v>0</v>
      </c>
      <c r="BB21">
        <v>0</v>
      </c>
      <c r="BD21" s="118"/>
      <c r="BF21" s="46" t="s">
        <v>101</v>
      </c>
      <c r="BG21">
        <v>13256</v>
      </c>
      <c r="BI21" s="30">
        <f t="shared" si="1"/>
        <v>18.656716417910449</v>
      </c>
      <c r="BJ21" s="30">
        <f t="shared" si="6"/>
        <v>20.61458074147798</v>
      </c>
      <c r="BL21">
        <v>55</v>
      </c>
      <c r="BM21" s="30">
        <f t="shared" si="2"/>
        <v>65</v>
      </c>
      <c r="BN21" s="30">
        <f t="shared" si="3"/>
        <v>38.235294117647058</v>
      </c>
      <c r="BP21">
        <v>12</v>
      </c>
      <c r="BQ21" s="46" t="s">
        <v>102</v>
      </c>
      <c r="BR21" s="70">
        <v>9</v>
      </c>
      <c r="BS21" s="59">
        <f t="shared" si="4"/>
        <v>26</v>
      </c>
      <c r="BT21" s="59">
        <f t="shared" si="7"/>
        <v>13.764705882352942</v>
      </c>
      <c r="BU21" s="59">
        <f t="shared" si="8"/>
        <v>30.72727272727273</v>
      </c>
      <c r="BV21" s="59">
        <f t="shared" si="9"/>
        <v>6.7164179104477615</v>
      </c>
      <c r="BW21" s="59">
        <f t="shared" si="10"/>
        <v>10.826698183627768</v>
      </c>
      <c r="CA21" t="s">
        <v>101</v>
      </c>
      <c r="CB21">
        <v>12</v>
      </c>
      <c r="CC21">
        <v>5</v>
      </c>
      <c r="CD21">
        <v>24</v>
      </c>
      <c r="CE21">
        <v>31</v>
      </c>
      <c r="CF21">
        <v>33</v>
      </c>
      <c r="CG21">
        <v>20</v>
      </c>
      <c r="CH21">
        <v>32</v>
      </c>
      <c r="CI21">
        <v>69</v>
      </c>
      <c r="CJ21">
        <v>14</v>
      </c>
      <c r="CK21">
        <v>80</v>
      </c>
      <c r="CL21">
        <v>59</v>
      </c>
      <c r="CM21">
        <v>55</v>
      </c>
      <c r="CN21">
        <f t="shared" si="5"/>
        <v>25</v>
      </c>
      <c r="CP21">
        <f t="shared" si="11"/>
        <v>459</v>
      </c>
      <c r="CR21" t="s">
        <v>106</v>
      </c>
      <c r="CS21">
        <v>209</v>
      </c>
    </row>
    <row r="22" spans="1:97" ht="15" x14ac:dyDescent="0.2">
      <c r="A22" s="18" t="s">
        <v>102</v>
      </c>
      <c r="B22" s="24">
        <f t="shared" si="0"/>
        <v>9</v>
      </c>
      <c r="C22">
        <v>0</v>
      </c>
      <c r="E22">
        <v>0</v>
      </c>
      <c r="G22">
        <v>0</v>
      </c>
      <c r="H22">
        <v>0</v>
      </c>
      <c r="I22">
        <v>0</v>
      </c>
      <c r="J22">
        <v>0</v>
      </c>
      <c r="K22">
        <v>0</v>
      </c>
      <c r="M22">
        <v>0</v>
      </c>
      <c r="N22">
        <v>0</v>
      </c>
      <c r="O22">
        <v>0</v>
      </c>
      <c r="Q22">
        <v>0</v>
      </c>
      <c r="R22">
        <v>0</v>
      </c>
      <c r="U22">
        <v>0</v>
      </c>
      <c r="V22">
        <v>0</v>
      </c>
      <c r="W22">
        <v>0</v>
      </c>
      <c r="X22">
        <v>0</v>
      </c>
      <c r="Y22">
        <v>1</v>
      </c>
      <c r="AA22">
        <v>0</v>
      </c>
      <c r="AD22">
        <v>0</v>
      </c>
      <c r="AE22">
        <v>0</v>
      </c>
      <c r="AG22">
        <v>1</v>
      </c>
      <c r="AH22">
        <v>1</v>
      </c>
      <c r="AI22">
        <v>0</v>
      </c>
      <c r="AK22">
        <v>0</v>
      </c>
      <c r="AM22">
        <v>1</v>
      </c>
      <c r="AQ22">
        <v>2</v>
      </c>
      <c r="AR22">
        <v>0</v>
      </c>
      <c r="AS22">
        <v>1</v>
      </c>
      <c r="AV22">
        <v>0</v>
      </c>
      <c r="AX22">
        <v>1</v>
      </c>
      <c r="AY22">
        <v>1</v>
      </c>
      <c r="AZ22">
        <v>0</v>
      </c>
      <c r="BA22">
        <v>0</v>
      </c>
      <c r="BB22">
        <v>0</v>
      </c>
      <c r="BD22" s="118"/>
      <c r="BF22" s="46" t="s">
        <v>102</v>
      </c>
      <c r="BG22">
        <v>6962</v>
      </c>
      <c r="BI22" s="30">
        <f t="shared" si="1"/>
        <v>6.7164179104477615</v>
      </c>
      <c r="BJ22" s="30">
        <f t="shared" si="6"/>
        <v>10.826698183627768</v>
      </c>
      <c r="BL22">
        <v>26</v>
      </c>
      <c r="BM22" s="30">
        <f t="shared" si="2"/>
        <v>30.72727272727273</v>
      </c>
      <c r="BN22" s="30">
        <f t="shared" si="3"/>
        <v>13.764705882352942</v>
      </c>
      <c r="BP22">
        <v>13</v>
      </c>
      <c r="BQ22" s="46" t="s">
        <v>93</v>
      </c>
      <c r="BR22" s="70">
        <v>5</v>
      </c>
      <c r="BS22" s="59">
        <f t="shared" si="4"/>
        <v>2</v>
      </c>
      <c r="BT22" s="59">
        <f t="shared" si="7"/>
        <v>7.6470588235294121</v>
      </c>
      <c r="BU22" s="59">
        <f t="shared" si="8"/>
        <v>2.3636363636363638</v>
      </c>
      <c r="BV22" s="59">
        <f t="shared" si="9"/>
        <v>3.7313432835820892</v>
      </c>
      <c r="BW22" s="59">
        <f t="shared" si="10"/>
        <v>17.518350335904454</v>
      </c>
      <c r="CA22" t="s">
        <v>102</v>
      </c>
      <c r="CB22">
        <v>21</v>
      </c>
      <c r="CC22">
        <v>15</v>
      </c>
      <c r="CD22">
        <v>32</v>
      </c>
      <c r="CE22">
        <v>35</v>
      </c>
      <c r="CF22">
        <v>24</v>
      </c>
      <c r="CG22">
        <v>26</v>
      </c>
      <c r="CH22">
        <v>50</v>
      </c>
      <c r="CI22">
        <v>45</v>
      </c>
      <c r="CJ22">
        <v>25</v>
      </c>
      <c r="CK22">
        <v>18</v>
      </c>
      <c r="CL22">
        <v>4</v>
      </c>
      <c r="CM22">
        <v>26</v>
      </c>
      <c r="CN22">
        <f t="shared" si="5"/>
        <v>9</v>
      </c>
      <c r="CP22">
        <f t="shared" si="11"/>
        <v>330</v>
      </c>
      <c r="CR22" t="s">
        <v>104</v>
      </c>
      <c r="CS22">
        <v>197</v>
      </c>
    </row>
    <row r="23" spans="1:97" ht="15" x14ac:dyDescent="0.2">
      <c r="A23" s="18" t="s">
        <v>103</v>
      </c>
      <c r="B23" s="24">
        <f t="shared" si="0"/>
        <v>0</v>
      </c>
      <c r="C23">
        <v>0</v>
      </c>
      <c r="E23">
        <v>0</v>
      </c>
      <c r="G23">
        <v>0</v>
      </c>
      <c r="H23">
        <v>0</v>
      </c>
      <c r="I23">
        <v>0</v>
      </c>
      <c r="J23">
        <v>0</v>
      </c>
      <c r="K23">
        <v>0</v>
      </c>
      <c r="M23">
        <v>0</v>
      </c>
      <c r="N23">
        <v>0</v>
      </c>
      <c r="O23">
        <v>0</v>
      </c>
      <c r="Q23">
        <v>0</v>
      </c>
      <c r="R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>
        <v>0</v>
      </c>
      <c r="AD23">
        <v>0</v>
      </c>
      <c r="AE23">
        <v>0</v>
      </c>
      <c r="AG23">
        <v>0</v>
      </c>
      <c r="AH23">
        <v>0</v>
      </c>
      <c r="AI23">
        <v>0</v>
      </c>
      <c r="AK23">
        <v>0</v>
      </c>
      <c r="AM23">
        <v>0</v>
      </c>
      <c r="AQ23">
        <v>0</v>
      </c>
      <c r="AR23">
        <v>0</v>
      </c>
      <c r="AS23">
        <v>0</v>
      </c>
      <c r="AV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D23" s="118"/>
      <c r="BF23" s="46" t="s">
        <v>103</v>
      </c>
      <c r="BI23" s="30">
        <f t="shared" si="1"/>
        <v>0</v>
      </c>
      <c r="BJ23" s="30">
        <f t="shared" si="6"/>
        <v>0</v>
      </c>
      <c r="BL23">
        <v>4</v>
      </c>
      <c r="BM23" s="30">
        <f t="shared" si="2"/>
        <v>4.7272727272727275</v>
      </c>
      <c r="BN23" s="30">
        <f t="shared" si="3"/>
        <v>0</v>
      </c>
      <c r="BP23">
        <v>14</v>
      </c>
      <c r="BQ23" s="46" t="s">
        <v>104</v>
      </c>
      <c r="BR23" s="70">
        <v>4</v>
      </c>
      <c r="BS23" s="59">
        <f t="shared" si="4"/>
        <v>13</v>
      </c>
      <c r="BT23" s="59">
        <f t="shared" si="7"/>
        <v>6.117647058823529</v>
      </c>
      <c r="BU23" s="59">
        <f t="shared" si="8"/>
        <v>15.363636363636365</v>
      </c>
      <c r="BV23" s="59">
        <f t="shared" si="9"/>
        <v>2.9850746268656714</v>
      </c>
      <c r="BW23" s="59">
        <f t="shared" si="10"/>
        <v>6.6263373973625281</v>
      </c>
      <c r="CA23" t="s">
        <v>103</v>
      </c>
      <c r="CB23">
        <v>17</v>
      </c>
      <c r="CC23">
        <v>1</v>
      </c>
      <c r="CD23">
        <v>9</v>
      </c>
      <c r="CE23">
        <v>49</v>
      </c>
      <c r="CF23">
        <v>16</v>
      </c>
      <c r="CG23">
        <v>16</v>
      </c>
      <c r="CH23">
        <v>5</v>
      </c>
      <c r="CI23">
        <v>6</v>
      </c>
      <c r="CJ23">
        <v>6</v>
      </c>
      <c r="CK23">
        <v>5</v>
      </c>
      <c r="CL23">
        <v>6</v>
      </c>
      <c r="CM23">
        <v>4</v>
      </c>
      <c r="CN23">
        <f t="shared" si="5"/>
        <v>0</v>
      </c>
      <c r="CP23">
        <f t="shared" si="11"/>
        <v>140</v>
      </c>
      <c r="CR23" t="s">
        <v>100</v>
      </c>
      <c r="CS23">
        <v>149</v>
      </c>
    </row>
    <row r="24" spans="1:97" ht="15" x14ac:dyDescent="0.2">
      <c r="A24" s="18" t="s">
        <v>104</v>
      </c>
      <c r="B24" s="24">
        <f t="shared" si="0"/>
        <v>4</v>
      </c>
      <c r="C24">
        <v>0</v>
      </c>
      <c r="E24">
        <v>0</v>
      </c>
      <c r="G24">
        <v>0</v>
      </c>
      <c r="H24">
        <v>0</v>
      </c>
      <c r="I24">
        <v>0</v>
      </c>
      <c r="J24">
        <v>0</v>
      </c>
      <c r="K24">
        <v>0</v>
      </c>
      <c r="M24">
        <v>0</v>
      </c>
      <c r="N24">
        <v>0</v>
      </c>
      <c r="O24">
        <v>0</v>
      </c>
      <c r="Q24">
        <v>0</v>
      </c>
      <c r="R24">
        <v>0</v>
      </c>
      <c r="U24">
        <v>0</v>
      </c>
      <c r="V24">
        <v>0</v>
      </c>
      <c r="W24">
        <v>0</v>
      </c>
      <c r="X24">
        <v>3</v>
      </c>
      <c r="Y24">
        <v>1</v>
      </c>
      <c r="AA24">
        <v>0</v>
      </c>
      <c r="AD24">
        <v>0</v>
      </c>
      <c r="AE24">
        <v>0</v>
      </c>
      <c r="AG24">
        <v>0</v>
      </c>
      <c r="AH24">
        <v>0</v>
      </c>
      <c r="AI24">
        <v>0</v>
      </c>
      <c r="AK24">
        <v>0</v>
      </c>
      <c r="AM24">
        <v>0</v>
      </c>
      <c r="AQ24">
        <v>0</v>
      </c>
      <c r="AR24">
        <v>0</v>
      </c>
      <c r="AS24">
        <v>0</v>
      </c>
      <c r="AV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D24" s="118"/>
      <c r="BF24" s="46" t="s">
        <v>104</v>
      </c>
      <c r="BG24">
        <v>4261</v>
      </c>
      <c r="BI24" s="30">
        <f t="shared" si="1"/>
        <v>2.9850746268656714</v>
      </c>
      <c r="BJ24" s="30">
        <f t="shared" si="6"/>
        <v>6.6263373973625281</v>
      </c>
      <c r="BL24">
        <v>13</v>
      </c>
      <c r="BM24" s="30">
        <f t="shared" si="2"/>
        <v>15.363636363636365</v>
      </c>
      <c r="BN24" s="30">
        <f t="shared" si="3"/>
        <v>6.117647058823529</v>
      </c>
      <c r="BP24">
        <v>15</v>
      </c>
      <c r="BQ24" s="46" t="s">
        <v>110</v>
      </c>
      <c r="BR24" s="70">
        <v>4</v>
      </c>
      <c r="BS24" s="59">
        <f t="shared" si="4"/>
        <v>19</v>
      </c>
      <c r="BT24" s="59">
        <f t="shared" si="7"/>
        <v>6.117647058823529</v>
      </c>
      <c r="BU24" s="59">
        <f t="shared" si="8"/>
        <v>22.454545454545453</v>
      </c>
      <c r="BV24" s="59">
        <f t="shared" si="9"/>
        <v>2.9850746268656714</v>
      </c>
      <c r="BW24" s="59">
        <f t="shared" si="10"/>
        <v>2.2829061955710377</v>
      </c>
      <c r="CA24" t="s">
        <v>104</v>
      </c>
      <c r="CB24">
        <v>8</v>
      </c>
      <c r="CC24">
        <v>12</v>
      </c>
      <c r="CD24">
        <v>17</v>
      </c>
      <c r="CE24">
        <v>36</v>
      </c>
      <c r="CF24">
        <v>31</v>
      </c>
      <c r="CG24">
        <v>13</v>
      </c>
      <c r="CH24">
        <v>9</v>
      </c>
      <c r="CI24">
        <v>21</v>
      </c>
      <c r="CJ24">
        <v>6</v>
      </c>
      <c r="CK24">
        <v>11</v>
      </c>
      <c r="CL24">
        <v>16</v>
      </c>
      <c r="CM24">
        <v>13</v>
      </c>
      <c r="CN24">
        <f t="shared" si="5"/>
        <v>4</v>
      </c>
      <c r="CP24">
        <f t="shared" si="11"/>
        <v>197</v>
      </c>
      <c r="CR24" t="s">
        <v>103</v>
      </c>
      <c r="CS24">
        <v>140</v>
      </c>
    </row>
    <row r="25" spans="1:97" ht="15" x14ac:dyDescent="0.2">
      <c r="A25" s="18" t="s">
        <v>105</v>
      </c>
      <c r="B25" s="24">
        <f t="shared" si="0"/>
        <v>0</v>
      </c>
      <c r="C25">
        <v>0</v>
      </c>
      <c r="E25">
        <v>0</v>
      </c>
      <c r="G25">
        <v>0</v>
      </c>
      <c r="H25">
        <v>0</v>
      </c>
      <c r="I25">
        <v>0</v>
      </c>
      <c r="J25">
        <v>0</v>
      </c>
      <c r="K25">
        <v>0</v>
      </c>
      <c r="M25">
        <v>0</v>
      </c>
      <c r="N25">
        <v>0</v>
      </c>
      <c r="O25">
        <v>0</v>
      </c>
      <c r="Q25">
        <v>0</v>
      </c>
      <c r="R25">
        <v>0</v>
      </c>
      <c r="U25">
        <v>0</v>
      </c>
      <c r="V25">
        <v>0</v>
      </c>
      <c r="W25">
        <v>0</v>
      </c>
      <c r="X25">
        <v>0</v>
      </c>
      <c r="Y25">
        <v>0</v>
      </c>
      <c r="AA25">
        <v>0</v>
      </c>
      <c r="AD25">
        <v>0</v>
      </c>
      <c r="AE25">
        <v>0</v>
      </c>
      <c r="AG25">
        <v>0</v>
      </c>
      <c r="AH25">
        <v>0</v>
      </c>
      <c r="AI25">
        <v>0</v>
      </c>
      <c r="AK25">
        <v>0</v>
      </c>
      <c r="AM25">
        <v>0</v>
      </c>
      <c r="AQ25">
        <v>0</v>
      </c>
      <c r="AR25">
        <v>0</v>
      </c>
      <c r="AS25">
        <v>0</v>
      </c>
      <c r="AV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D25" s="118"/>
      <c r="BF25" s="46" t="s">
        <v>105</v>
      </c>
      <c r="BG25">
        <v>4894</v>
      </c>
      <c r="BI25" s="30">
        <f t="shared" si="1"/>
        <v>0</v>
      </c>
      <c r="BJ25" s="30">
        <f t="shared" si="6"/>
        <v>7.61072406071162</v>
      </c>
      <c r="BL25">
        <v>0</v>
      </c>
      <c r="BM25" s="30">
        <f t="shared" si="2"/>
        <v>0</v>
      </c>
      <c r="BN25" s="30">
        <f t="shared" si="3"/>
        <v>0</v>
      </c>
      <c r="BP25">
        <v>16</v>
      </c>
      <c r="BQ25" s="46" t="s">
        <v>114</v>
      </c>
      <c r="BR25" s="70">
        <v>3</v>
      </c>
      <c r="BS25" s="59">
        <f t="shared" si="4"/>
        <v>1</v>
      </c>
      <c r="BT25" s="59">
        <f t="shared" si="7"/>
        <v>4.5882352941176476</v>
      </c>
      <c r="BU25" s="59">
        <f t="shared" si="8"/>
        <v>1.1818181818181819</v>
      </c>
      <c r="BV25" s="59">
        <f t="shared" si="9"/>
        <v>2.2388059701492535</v>
      </c>
      <c r="BW25" s="59">
        <f t="shared" si="10"/>
        <v>0.1181886041303807</v>
      </c>
      <c r="CA25" t="s">
        <v>105</v>
      </c>
      <c r="CB25">
        <v>1</v>
      </c>
      <c r="CC25">
        <v>0</v>
      </c>
      <c r="CD25">
        <v>1</v>
      </c>
      <c r="CE25">
        <v>2</v>
      </c>
      <c r="CF25">
        <v>6</v>
      </c>
      <c r="CG25">
        <v>1</v>
      </c>
      <c r="CH25">
        <v>4</v>
      </c>
      <c r="CI25">
        <v>2</v>
      </c>
      <c r="CJ25">
        <v>0</v>
      </c>
      <c r="CK25">
        <v>0</v>
      </c>
      <c r="CL25">
        <v>1</v>
      </c>
      <c r="CM25">
        <v>0</v>
      </c>
      <c r="CN25">
        <f t="shared" si="5"/>
        <v>0</v>
      </c>
      <c r="CP25">
        <f t="shared" si="11"/>
        <v>18</v>
      </c>
      <c r="CR25" t="s">
        <v>93</v>
      </c>
      <c r="CS25">
        <v>135</v>
      </c>
    </row>
    <row r="26" spans="1:97" ht="15" x14ac:dyDescent="0.2">
      <c r="A26" s="18" t="s">
        <v>106</v>
      </c>
      <c r="B26" s="24">
        <f t="shared" si="0"/>
        <v>2</v>
      </c>
      <c r="C26">
        <v>0</v>
      </c>
      <c r="E26">
        <v>0</v>
      </c>
      <c r="G26">
        <v>0</v>
      </c>
      <c r="H26">
        <v>1</v>
      </c>
      <c r="I26">
        <v>0</v>
      </c>
      <c r="J26">
        <v>0</v>
      </c>
      <c r="K26">
        <v>0</v>
      </c>
      <c r="M26">
        <v>0</v>
      </c>
      <c r="N26">
        <v>0</v>
      </c>
      <c r="O26">
        <v>0</v>
      </c>
      <c r="Q26">
        <v>0</v>
      </c>
      <c r="R26">
        <v>0</v>
      </c>
      <c r="U26">
        <v>0</v>
      </c>
      <c r="V26">
        <v>0</v>
      </c>
      <c r="W26">
        <v>0</v>
      </c>
      <c r="X26">
        <v>0</v>
      </c>
      <c r="Y26">
        <v>0</v>
      </c>
      <c r="AA26">
        <v>0</v>
      </c>
      <c r="AD26">
        <v>0</v>
      </c>
      <c r="AE26">
        <v>0</v>
      </c>
      <c r="AG26">
        <v>0</v>
      </c>
      <c r="AH26">
        <v>0</v>
      </c>
      <c r="AI26">
        <v>1</v>
      </c>
      <c r="AK26">
        <v>0</v>
      </c>
      <c r="AM26">
        <v>0</v>
      </c>
      <c r="AQ26">
        <v>0</v>
      </c>
      <c r="AR26">
        <v>0</v>
      </c>
      <c r="AS26">
        <v>0</v>
      </c>
      <c r="AV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D26" s="118"/>
      <c r="BF26" s="46" t="s">
        <v>106</v>
      </c>
      <c r="BG26">
        <v>8302</v>
      </c>
      <c r="BI26" s="30">
        <f t="shared" si="1"/>
        <v>1.4925373134328357</v>
      </c>
      <c r="BJ26" s="30">
        <f t="shared" si="6"/>
        <v>12.91054988803185</v>
      </c>
      <c r="BL26">
        <v>13</v>
      </c>
      <c r="BM26" s="30">
        <f t="shared" si="2"/>
        <v>15.363636363636365</v>
      </c>
      <c r="BN26" s="30">
        <f t="shared" si="3"/>
        <v>3.0588235294117645</v>
      </c>
      <c r="BP26">
        <v>17</v>
      </c>
      <c r="BQ26" s="46" t="s">
        <v>100</v>
      </c>
      <c r="BR26" s="70">
        <v>2</v>
      </c>
      <c r="BS26" s="59">
        <f t="shared" si="4"/>
        <v>17</v>
      </c>
      <c r="BT26" s="59">
        <f t="shared" si="7"/>
        <v>3.0588235294117645</v>
      </c>
      <c r="BU26" s="59">
        <f t="shared" si="8"/>
        <v>20.09090909090909</v>
      </c>
      <c r="BV26" s="59">
        <f t="shared" si="9"/>
        <v>1.4925373134328357</v>
      </c>
      <c r="BW26" s="59">
        <f t="shared" si="10"/>
        <v>2.9951480467778056</v>
      </c>
      <c r="CA26" t="s">
        <v>106</v>
      </c>
      <c r="CB26">
        <v>16</v>
      </c>
      <c r="CC26">
        <v>3</v>
      </c>
      <c r="CD26">
        <v>21</v>
      </c>
      <c r="CE26">
        <v>36</v>
      </c>
      <c r="CF26">
        <v>13</v>
      </c>
      <c r="CG26">
        <v>14</v>
      </c>
      <c r="CH26">
        <v>25</v>
      </c>
      <c r="CI26">
        <v>8</v>
      </c>
      <c r="CJ26">
        <v>4</v>
      </c>
      <c r="CK26">
        <v>25</v>
      </c>
      <c r="CL26">
        <v>29</v>
      </c>
      <c r="CM26">
        <v>13</v>
      </c>
      <c r="CN26">
        <f t="shared" si="5"/>
        <v>2</v>
      </c>
      <c r="CP26">
        <f t="shared" si="11"/>
        <v>209</v>
      </c>
      <c r="CR26" t="s">
        <v>110</v>
      </c>
      <c r="CS26">
        <v>103</v>
      </c>
    </row>
    <row r="27" spans="1:97" ht="15" x14ac:dyDescent="0.2">
      <c r="A27" s="18" t="s">
        <v>107</v>
      </c>
      <c r="B27" s="24">
        <f t="shared" si="0"/>
        <v>0</v>
      </c>
      <c r="C27">
        <v>0</v>
      </c>
      <c r="E27">
        <v>0</v>
      </c>
      <c r="G27">
        <v>0</v>
      </c>
      <c r="H27">
        <v>0</v>
      </c>
      <c r="I27">
        <v>0</v>
      </c>
      <c r="J27">
        <v>0</v>
      </c>
      <c r="K27">
        <v>0</v>
      </c>
      <c r="M27">
        <v>0</v>
      </c>
      <c r="N27">
        <v>0</v>
      </c>
      <c r="O27">
        <v>0</v>
      </c>
      <c r="Q27">
        <v>0</v>
      </c>
      <c r="R27">
        <v>0</v>
      </c>
      <c r="U27">
        <v>0</v>
      </c>
      <c r="V27">
        <v>0</v>
      </c>
      <c r="W27">
        <v>0</v>
      </c>
      <c r="X27">
        <v>0</v>
      </c>
      <c r="Y27">
        <v>0</v>
      </c>
      <c r="AA27">
        <v>0</v>
      </c>
      <c r="AD27">
        <v>0</v>
      </c>
      <c r="AE27">
        <v>0</v>
      </c>
      <c r="AG27">
        <v>0</v>
      </c>
      <c r="AH27">
        <v>0</v>
      </c>
      <c r="AI27">
        <v>0</v>
      </c>
      <c r="AK27">
        <v>0</v>
      </c>
      <c r="AM27">
        <v>0</v>
      </c>
      <c r="AQ27">
        <v>0</v>
      </c>
      <c r="AR27">
        <v>0</v>
      </c>
      <c r="AS27">
        <v>0</v>
      </c>
      <c r="AV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D27" s="118"/>
      <c r="BF27" s="46" t="s">
        <v>107</v>
      </c>
      <c r="BG27">
        <v>1027</v>
      </c>
      <c r="BI27" s="30">
        <f t="shared" si="1"/>
        <v>0</v>
      </c>
      <c r="BJ27" s="30">
        <f t="shared" si="6"/>
        <v>1.5971012689723811</v>
      </c>
      <c r="BL27">
        <v>0</v>
      </c>
      <c r="BM27" s="30">
        <f t="shared" si="2"/>
        <v>0</v>
      </c>
      <c r="BN27" s="30">
        <f t="shared" si="3"/>
        <v>0</v>
      </c>
      <c r="BP27">
        <v>18</v>
      </c>
      <c r="BQ27" s="46" t="s">
        <v>106</v>
      </c>
      <c r="BR27" s="70">
        <v>2</v>
      </c>
      <c r="BS27" s="59">
        <f t="shared" si="4"/>
        <v>13</v>
      </c>
      <c r="BT27" s="59">
        <f t="shared" si="7"/>
        <v>3.0588235294117645</v>
      </c>
      <c r="BU27" s="59">
        <f t="shared" si="8"/>
        <v>15.363636363636365</v>
      </c>
      <c r="BV27" s="59">
        <f t="shared" si="9"/>
        <v>1.4925373134328357</v>
      </c>
      <c r="BW27" s="59">
        <f t="shared" si="10"/>
        <v>12.91054988803185</v>
      </c>
      <c r="CA27" t="s">
        <v>107</v>
      </c>
      <c r="CB27">
        <v>1</v>
      </c>
      <c r="CC27">
        <v>0</v>
      </c>
      <c r="CD27">
        <v>0</v>
      </c>
      <c r="CE27">
        <v>1</v>
      </c>
      <c r="CF27">
        <v>2</v>
      </c>
      <c r="CG27">
        <v>2</v>
      </c>
      <c r="CH27">
        <v>5</v>
      </c>
      <c r="CI27">
        <v>7</v>
      </c>
      <c r="CJ27">
        <v>0</v>
      </c>
      <c r="CK27">
        <v>2</v>
      </c>
      <c r="CL27">
        <v>1</v>
      </c>
      <c r="CM27">
        <v>0</v>
      </c>
      <c r="CN27">
        <f t="shared" si="5"/>
        <v>0</v>
      </c>
      <c r="CP27">
        <f t="shared" si="11"/>
        <v>21</v>
      </c>
      <c r="CR27" t="s">
        <v>91</v>
      </c>
      <c r="CS27">
        <v>103</v>
      </c>
    </row>
    <row r="28" spans="1:97" ht="15" x14ac:dyDescent="0.2">
      <c r="A28" s="18" t="s">
        <v>108</v>
      </c>
      <c r="B28" s="24">
        <f t="shared" si="0"/>
        <v>1</v>
      </c>
      <c r="C28">
        <v>0</v>
      </c>
      <c r="E28">
        <v>0</v>
      </c>
      <c r="G28">
        <v>0</v>
      </c>
      <c r="H28">
        <v>0</v>
      </c>
      <c r="I28">
        <v>0</v>
      </c>
      <c r="J28">
        <v>0</v>
      </c>
      <c r="K28">
        <v>0</v>
      </c>
      <c r="M28">
        <v>0</v>
      </c>
      <c r="N28">
        <v>0</v>
      </c>
      <c r="O28">
        <v>0</v>
      </c>
      <c r="Q28">
        <v>0</v>
      </c>
      <c r="R28">
        <v>0</v>
      </c>
      <c r="U28">
        <v>0</v>
      </c>
      <c r="V28">
        <v>0</v>
      </c>
      <c r="W28">
        <v>0</v>
      </c>
      <c r="X28">
        <v>0</v>
      </c>
      <c r="Y28">
        <v>0</v>
      </c>
      <c r="AA28">
        <v>0</v>
      </c>
      <c r="AD28">
        <v>0</v>
      </c>
      <c r="AE28">
        <v>0</v>
      </c>
      <c r="AG28">
        <v>0</v>
      </c>
      <c r="AH28">
        <v>1</v>
      </c>
      <c r="AI28">
        <v>0</v>
      </c>
      <c r="AK28">
        <v>0</v>
      </c>
      <c r="AM28">
        <v>0</v>
      </c>
      <c r="AQ28">
        <v>0</v>
      </c>
      <c r="AR28">
        <v>0</v>
      </c>
      <c r="AS28">
        <v>0</v>
      </c>
      <c r="AV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D28" s="118"/>
      <c r="BF28" s="46" t="s">
        <v>108</v>
      </c>
      <c r="BG28">
        <v>347</v>
      </c>
      <c r="BI28" s="30">
        <f t="shared" si="1"/>
        <v>0.74626865671641784</v>
      </c>
      <c r="BJ28" s="30">
        <f t="shared" si="6"/>
        <v>0.53962428464792234</v>
      </c>
      <c r="BL28">
        <v>3</v>
      </c>
      <c r="BM28" s="30">
        <f t="shared" si="2"/>
        <v>3.545454545454545</v>
      </c>
      <c r="BN28" s="30">
        <f t="shared" si="3"/>
        <v>1.5294117647058822</v>
      </c>
      <c r="BP28">
        <v>19</v>
      </c>
      <c r="BQ28" s="46" t="s">
        <v>108</v>
      </c>
      <c r="BR28" s="70">
        <v>1</v>
      </c>
      <c r="BS28" s="59">
        <f t="shared" si="4"/>
        <v>3</v>
      </c>
      <c r="BT28" s="59">
        <f t="shared" si="7"/>
        <v>1.5294117647058822</v>
      </c>
      <c r="BU28" s="59">
        <f t="shared" si="8"/>
        <v>3.545454545454545</v>
      </c>
      <c r="BV28" s="59">
        <f t="shared" si="9"/>
        <v>0.74626865671641784</v>
      </c>
      <c r="BW28" s="59">
        <f t="shared" si="10"/>
        <v>0.53962428464792234</v>
      </c>
      <c r="CA28" t="s">
        <v>108</v>
      </c>
      <c r="CB28">
        <v>2</v>
      </c>
      <c r="CC28">
        <v>5</v>
      </c>
      <c r="CD28">
        <v>5</v>
      </c>
      <c r="CE28">
        <v>3</v>
      </c>
      <c r="CF28">
        <v>2</v>
      </c>
      <c r="CG28">
        <v>2</v>
      </c>
      <c r="CH28">
        <v>2</v>
      </c>
      <c r="CI28">
        <v>0</v>
      </c>
      <c r="CJ28">
        <v>0</v>
      </c>
      <c r="CK28">
        <v>0</v>
      </c>
      <c r="CL28">
        <v>0</v>
      </c>
      <c r="CM28">
        <v>3</v>
      </c>
      <c r="CN28">
        <f t="shared" si="5"/>
        <v>1</v>
      </c>
      <c r="CP28">
        <f t="shared" si="11"/>
        <v>25</v>
      </c>
      <c r="CR28" s="55" t="s">
        <v>112</v>
      </c>
      <c r="CS28">
        <v>64</v>
      </c>
    </row>
    <row r="29" spans="1:97" ht="15" x14ac:dyDescent="0.2">
      <c r="A29" s="18" t="s">
        <v>109</v>
      </c>
      <c r="B29" s="24">
        <f t="shared" si="0"/>
        <v>0</v>
      </c>
      <c r="C29">
        <v>0</v>
      </c>
      <c r="E29">
        <v>0</v>
      </c>
      <c r="G29">
        <v>0</v>
      </c>
      <c r="H29">
        <v>0</v>
      </c>
      <c r="I29">
        <v>0</v>
      </c>
      <c r="J29">
        <v>0</v>
      </c>
      <c r="K29">
        <v>0</v>
      </c>
      <c r="M29">
        <v>0</v>
      </c>
      <c r="N29">
        <v>0</v>
      </c>
      <c r="O29">
        <v>0</v>
      </c>
      <c r="Q29">
        <v>0</v>
      </c>
      <c r="R29">
        <v>0</v>
      </c>
      <c r="U29">
        <v>0</v>
      </c>
      <c r="V29">
        <v>0</v>
      </c>
      <c r="W29">
        <v>0</v>
      </c>
      <c r="X29">
        <v>0</v>
      </c>
      <c r="Y29">
        <v>0</v>
      </c>
      <c r="AA29">
        <v>0</v>
      </c>
      <c r="AD29">
        <v>0</v>
      </c>
      <c r="AE29">
        <v>0</v>
      </c>
      <c r="AG29">
        <v>0</v>
      </c>
      <c r="AH29">
        <v>0</v>
      </c>
      <c r="AI29">
        <v>0</v>
      </c>
      <c r="AK29">
        <v>0</v>
      </c>
      <c r="AM29">
        <v>0</v>
      </c>
      <c r="AQ29">
        <v>0</v>
      </c>
      <c r="AR29">
        <v>0</v>
      </c>
      <c r="AS29">
        <v>0</v>
      </c>
      <c r="AV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D29" s="118"/>
      <c r="BF29" s="46" t="s">
        <v>109</v>
      </c>
      <c r="BG29">
        <v>13423</v>
      </c>
      <c r="BI29" s="30">
        <f t="shared" si="1"/>
        <v>0</v>
      </c>
      <c r="BJ29" s="30">
        <f t="shared" si="6"/>
        <v>20.874284647922369</v>
      </c>
      <c r="BL29">
        <v>1</v>
      </c>
      <c r="BM29" s="30">
        <f t="shared" si="2"/>
        <v>1.1818181818181819</v>
      </c>
      <c r="BN29" s="30">
        <f t="shared" si="3"/>
        <v>0</v>
      </c>
      <c r="BP29">
        <v>20</v>
      </c>
      <c r="BQ29" s="46" t="s">
        <v>112</v>
      </c>
      <c r="BR29" s="70">
        <v>1</v>
      </c>
      <c r="BS29" s="59">
        <f t="shared" si="4"/>
        <v>18</v>
      </c>
      <c r="BT29" s="59">
        <f t="shared" si="7"/>
        <v>1.5294117647058822</v>
      </c>
      <c r="BU29" s="59">
        <f t="shared" si="8"/>
        <v>21.272727272727273</v>
      </c>
      <c r="BV29" s="59">
        <f t="shared" si="9"/>
        <v>0.74626865671641784</v>
      </c>
      <c r="BW29" s="59">
        <f t="shared" si="10"/>
        <v>2.4866260263747204</v>
      </c>
      <c r="CA29" t="s">
        <v>109</v>
      </c>
      <c r="CB29">
        <v>2</v>
      </c>
      <c r="CC29">
        <v>0</v>
      </c>
      <c r="CD29">
        <v>1</v>
      </c>
      <c r="CE29">
        <v>10</v>
      </c>
      <c r="CF29">
        <v>3</v>
      </c>
      <c r="CG29">
        <v>0</v>
      </c>
      <c r="CH29">
        <v>1</v>
      </c>
      <c r="CI29">
        <v>0</v>
      </c>
      <c r="CJ29">
        <v>4</v>
      </c>
      <c r="CK29">
        <v>0</v>
      </c>
      <c r="CL29">
        <v>2</v>
      </c>
      <c r="CM29">
        <v>1</v>
      </c>
      <c r="CN29">
        <f t="shared" si="5"/>
        <v>0</v>
      </c>
      <c r="CP29">
        <f t="shared" si="11"/>
        <v>24</v>
      </c>
      <c r="CR29" t="s">
        <v>111</v>
      </c>
      <c r="CS29">
        <v>42</v>
      </c>
    </row>
    <row r="30" spans="1:97" ht="15" x14ac:dyDescent="0.2">
      <c r="A30" s="18" t="s">
        <v>110</v>
      </c>
      <c r="B30" s="24">
        <f t="shared" si="0"/>
        <v>4</v>
      </c>
      <c r="C30">
        <v>0</v>
      </c>
      <c r="E30">
        <v>0</v>
      </c>
      <c r="G30">
        <v>0</v>
      </c>
      <c r="H30">
        <v>1</v>
      </c>
      <c r="I30">
        <v>0</v>
      </c>
      <c r="J30">
        <v>0</v>
      </c>
      <c r="K30">
        <v>0</v>
      </c>
      <c r="M30">
        <v>0</v>
      </c>
      <c r="N30">
        <v>0</v>
      </c>
      <c r="O30">
        <v>0</v>
      </c>
      <c r="Q30">
        <v>0</v>
      </c>
      <c r="R30">
        <v>1</v>
      </c>
      <c r="U30">
        <v>0</v>
      </c>
      <c r="V30">
        <v>0</v>
      </c>
      <c r="W30">
        <v>0</v>
      </c>
      <c r="X30">
        <v>0</v>
      </c>
      <c r="Y30">
        <v>0</v>
      </c>
      <c r="AA30">
        <v>0</v>
      </c>
      <c r="AD30">
        <v>0</v>
      </c>
      <c r="AE30">
        <v>0</v>
      </c>
      <c r="AG30">
        <v>1</v>
      </c>
      <c r="AH30">
        <v>1</v>
      </c>
      <c r="AI30">
        <v>0</v>
      </c>
      <c r="AK30">
        <v>0</v>
      </c>
      <c r="AM30">
        <v>0</v>
      </c>
      <c r="AQ30">
        <v>0</v>
      </c>
      <c r="AR30">
        <v>0</v>
      </c>
      <c r="AS30">
        <v>0</v>
      </c>
      <c r="AV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D30" s="118"/>
      <c r="BF30" s="46" t="s">
        <v>110</v>
      </c>
      <c r="BG30">
        <v>1468</v>
      </c>
      <c r="BI30" s="30">
        <f t="shared" si="1"/>
        <v>2.9850746268656714</v>
      </c>
      <c r="BJ30" s="30">
        <f t="shared" si="6"/>
        <v>2.2829061955710377</v>
      </c>
      <c r="BL30">
        <v>19</v>
      </c>
      <c r="BM30" s="30">
        <f t="shared" si="2"/>
        <v>22.454545454545453</v>
      </c>
      <c r="BN30" s="30">
        <f t="shared" si="3"/>
        <v>6.117647058823529</v>
      </c>
      <c r="BP30">
        <v>21</v>
      </c>
      <c r="BQ30" s="46" t="s">
        <v>91</v>
      </c>
      <c r="BR30" s="70">
        <v>1</v>
      </c>
      <c r="BS30" s="59">
        <f t="shared" si="4"/>
        <v>0</v>
      </c>
      <c r="BT30" s="59">
        <f t="shared" si="7"/>
        <v>1.5294117647058822</v>
      </c>
      <c r="BU30" s="59">
        <f t="shared" si="8"/>
        <v>0</v>
      </c>
      <c r="BV30" s="59">
        <f t="shared" si="9"/>
        <v>0.74626865671641784</v>
      </c>
      <c r="BW30" s="59">
        <f t="shared" si="10"/>
        <v>4.1288255785021146</v>
      </c>
      <c r="CA30" t="s">
        <v>110</v>
      </c>
      <c r="CB30">
        <v>5</v>
      </c>
      <c r="CC30">
        <v>6</v>
      </c>
      <c r="CD30">
        <v>10</v>
      </c>
      <c r="CE30">
        <v>14</v>
      </c>
      <c r="CF30">
        <v>7</v>
      </c>
      <c r="CG30">
        <v>1</v>
      </c>
      <c r="CH30">
        <v>9</v>
      </c>
      <c r="CI30">
        <v>12</v>
      </c>
      <c r="CJ30">
        <v>2</v>
      </c>
      <c r="CK30">
        <v>8</v>
      </c>
      <c r="CL30">
        <v>6</v>
      </c>
      <c r="CM30">
        <v>19</v>
      </c>
      <c r="CN30">
        <f t="shared" si="5"/>
        <v>4</v>
      </c>
      <c r="CP30">
        <f t="shared" si="11"/>
        <v>103</v>
      </c>
      <c r="CR30" t="s">
        <v>117</v>
      </c>
      <c r="CS30">
        <v>35</v>
      </c>
    </row>
    <row r="31" spans="1:97" ht="15" x14ac:dyDescent="0.2">
      <c r="A31" s="18" t="s">
        <v>111</v>
      </c>
      <c r="B31" s="24">
        <f t="shared" si="0"/>
        <v>16</v>
      </c>
      <c r="C31">
        <v>0</v>
      </c>
      <c r="E31">
        <v>0</v>
      </c>
      <c r="G31">
        <v>0</v>
      </c>
      <c r="H31">
        <v>0</v>
      </c>
      <c r="I31">
        <v>0</v>
      </c>
      <c r="J31">
        <v>0</v>
      </c>
      <c r="K31">
        <v>0</v>
      </c>
      <c r="M31">
        <v>0</v>
      </c>
      <c r="N31">
        <v>0</v>
      </c>
      <c r="O31">
        <v>0</v>
      </c>
      <c r="Q31">
        <v>0</v>
      </c>
      <c r="R31">
        <v>0</v>
      </c>
      <c r="U31">
        <v>0</v>
      </c>
      <c r="V31">
        <v>0</v>
      </c>
      <c r="W31">
        <v>0</v>
      </c>
      <c r="X31">
        <v>1</v>
      </c>
      <c r="Y31">
        <v>1</v>
      </c>
      <c r="AA31">
        <v>0</v>
      </c>
      <c r="AD31">
        <v>0</v>
      </c>
      <c r="AE31">
        <v>0</v>
      </c>
      <c r="AG31">
        <v>3</v>
      </c>
      <c r="AH31">
        <v>2</v>
      </c>
      <c r="AI31">
        <v>1</v>
      </c>
      <c r="AK31">
        <v>3</v>
      </c>
      <c r="AM31">
        <v>0</v>
      </c>
      <c r="AQ31">
        <v>0</v>
      </c>
      <c r="AR31">
        <v>0</v>
      </c>
      <c r="AS31">
        <v>0</v>
      </c>
      <c r="AV31">
        <v>0</v>
      </c>
      <c r="AX31">
        <v>0</v>
      </c>
      <c r="AY31">
        <v>2</v>
      </c>
      <c r="AZ31">
        <v>3</v>
      </c>
      <c r="BA31">
        <v>0</v>
      </c>
      <c r="BB31">
        <v>0</v>
      </c>
      <c r="BD31" s="118"/>
      <c r="BF31" s="46" t="s">
        <v>111</v>
      </c>
      <c r="BG31">
        <v>2438</v>
      </c>
      <c r="BI31" s="30">
        <f t="shared" si="1"/>
        <v>11.940298507462686</v>
      </c>
      <c r="BJ31" s="30">
        <f t="shared" si="6"/>
        <v>3.7913660114456333</v>
      </c>
      <c r="BL31">
        <v>2</v>
      </c>
      <c r="BM31" s="30">
        <f t="shared" si="2"/>
        <v>2.3636363636363638</v>
      </c>
      <c r="BN31" s="30">
        <f t="shared" si="3"/>
        <v>24.470588235294116</v>
      </c>
      <c r="BP31">
        <v>22</v>
      </c>
      <c r="BQ31" s="46" t="s">
        <v>117</v>
      </c>
      <c r="BR31" s="70">
        <v>1</v>
      </c>
      <c r="BS31" s="59">
        <f t="shared" si="4"/>
        <v>0</v>
      </c>
      <c r="BT31" s="59">
        <f t="shared" si="7"/>
        <v>1.5294117647058822</v>
      </c>
      <c r="BU31" s="59">
        <f t="shared" si="8"/>
        <v>0</v>
      </c>
      <c r="BV31" s="59">
        <f t="shared" si="9"/>
        <v>0.74626865671641784</v>
      </c>
      <c r="BW31" s="59">
        <f t="shared" si="10"/>
        <v>0.16795222692211992</v>
      </c>
      <c r="CA31" t="s">
        <v>111</v>
      </c>
      <c r="CB31">
        <v>0</v>
      </c>
      <c r="CC31">
        <v>0</v>
      </c>
      <c r="CD31">
        <v>3</v>
      </c>
      <c r="CE31">
        <v>5</v>
      </c>
      <c r="CF31">
        <v>9</v>
      </c>
      <c r="CG31">
        <v>1</v>
      </c>
      <c r="CH31">
        <v>3</v>
      </c>
      <c r="CI31">
        <v>1</v>
      </c>
      <c r="CJ31">
        <v>0</v>
      </c>
      <c r="CK31">
        <v>0</v>
      </c>
      <c r="CL31">
        <v>2</v>
      </c>
      <c r="CM31">
        <v>2</v>
      </c>
      <c r="CN31">
        <f t="shared" si="5"/>
        <v>16</v>
      </c>
      <c r="CP31">
        <f t="shared" si="11"/>
        <v>42</v>
      </c>
      <c r="CR31" t="s">
        <v>116</v>
      </c>
      <c r="CS31">
        <v>29</v>
      </c>
    </row>
    <row r="32" spans="1:97" ht="15" x14ac:dyDescent="0.2">
      <c r="A32" s="18" t="s">
        <v>112</v>
      </c>
      <c r="B32" s="24">
        <f t="shared" si="0"/>
        <v>1</v>
      </c>
      <c r="C32">
        <v>0</v>
      </c>
      <c r="E32">
        <v>0</v>
      </c>
      <c r="G32">
        <v>0</v>
      </c>
      <c r="H32">
        <v>0</v>
      </c>
      <c r="I32">
        <v>0</v>
      </c>
      <c r="J32">
        <v>0</v>
      </c>
      <c r="K32">
        <v>0</v>
      </c>
      <c r="M32">
        <v>0</v>
      </c>
      <c r="N32">
        <v>0</v>
      </c>
      <c r="O32">
        <v>0</v>
      </c>
      <c r="Q32">
        <v>0</v>
      </c>
      <c r="R32">
        <v>0</v>
      </c>
      <c r="U32">
        <v>0</v>
      </c>
      <c r="V32">
        <v>0</v>
      </c>
      <c r="W32">
        <v>0</v>
      </c>
      <c r="X32">
        <v>0</v>
      </c>
      <c r="Y32">
        <v>0</v>
      </c>
      <c r="AA32">
        <v>0</v>
      </c>
      <c r="AD32">
        <v>0</v>
      </c>
      <c r="AE32">
        <v>0</v>
      </c>
      <c r="AG32">
        <v>0</v>
      </c>
      <c r="AH32">
        <v>0</v>
      </c>
      <c r="AI32">
        <v>1</v>
      </c>
      <c r="AK32">
        <v>0</v>
      </c>
      <c r="AM32">
        <v>0</v>
      </c>
      <c r="AQ32">
        <v>0</v>
      </c>
      <c r="AR32">
        <v>0</v>
      </c>
      <c r="AS32">
        <v>0</v>
      </c>
      <c r="AV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D32" s="118"/>
      <c r="BF32" s="46" t="s">
        <v>112</v>
      </c>
      <c r="BG32">
        <v>1599</v>
      </c>
      <c r="BI32" s="30">
        <f t="shared" si="1"/>
        <v>0.74626865671641784</v>
      </c>
      <c r="BJ32" s="30">
        <f t="shared" si="6"/>
        <v>2.4866260263747204</v>
      </c>
      <c r="BL32">
        <v>18</v>
      </c>
      <c r="BM32" s="30">
        <f t="shared" si="2"/>
        <v>21.272727272727273</v>
      </c>
      <c r="BN32" s="30">
        <f t="shared" si="3"/>
        <v>1.5294117647058822</v>
      </c>
      <c r="BP32">
        <v>23</v>
      </c>
      <c r="BQ32" s="46" t="s">
        <v>103</v>
      </c>
      <c r="BR32" s="70">
        <v>0</v>
      </c>
      <c r="BS32" s="59">
        <f t="shared" si="4"/>
        <v>4</v>
      </c>
      <c r="BT32" s="59">
        <f t="shared" si="7"/>
        <v>0</v>
      </c>
      <c r="BU32" s="59">
        <f t="shared" si="8"/>
        <v>4.7272727272727275</v>
      </c>
      <c r="BV32" s="59">
        <f t="shared" si="9"/>
        <v>0</v>
      </c>
      <c r="BW32" s="59">
        <f t="shared" si="10"/>
        <v>0</v>
      </c>
      <c r="CA32" t="s">
        <v>112</v>
      </c>
      <c r="CB32">
        <v>2</v>
      </c>
      <c r="CC32">
        <v>4</v>
      </c>
      <c r="CD32">
        <v>23</v>
      </c>
      <c r="CE32">
        <v>5</v>
      </c>
      <c r="CF32">
        <v>3</v>
      </c>
      <c r="CG32">
        <v>0</v>
      </c>
      <c r="CH32">
        <v>1</v>
      </c>
      <c r="CI32">
        <v>1</v>
      </c>
      <c r="CJ32">
        <v>1</v>
      </c>
      <c r="CK32">
        <v>4</v>
      </c>
      <c r="CL32">
        <v>1</v>
      </c>
      <c r="CM32">
        <v>18</v>
      </c>
      <c r="CN32">
        <f t="shared" si="5"/>
        <v>1</v>
      </c>
      <c r="CP32">
        <f t="shared" si="11"/>
        <v>64</v>
      </c>
      <c r="CR32" t="s">
        <v>108</v>
      </c>
      <c r="CS32">
        <v>25</v>
      </c>
    </row>
    <row r="33" spans="1:97" ht="15" x14ac:dyDescent="0.2">
      <c r="A33" s="18" t="s">
        <v>113</v>
      </c>
      <c r="B33" s="24">
        <f t="shared" si="0"/>
        <v>0</v>
      </c>
      <c r="C33">
        <v>0</v>
      </c>
      <c r="E33">
        <v>0</v>
      </c>
      <c r="G33">
        <v>0</v>
      </c>
      <c r="H33">
        <v>0</v>
      </c>
      <c r="I33">
        <v>0</v>
      </c>
      <c r="J33">
        <v>0</v>
      </c>
      <c r="K33">
        <v>0</v>
      </c>
      <c r="M33">
        <v>0</v>
      </c>
      <c r="N33">
        <v>0</v>
      </c>
      <c r="O33">
        <v>0</v>
      </c>
      <c r="Q33">
        <v>0</v>
      </c>
      <c r="R33">
        <v>0</v>
      </c>
      <c r="U33">
        <v>0</v>
      </c>
      <c r="V33">
        <v>0</v>
      </c>
      <c r="W33">
        <v>0</v>
      </c>
      <c r="X33">
        <v>0</v>
      </c>
      <c r="Y33">
        <v>0</v>
      </c>
      <c r="AA33">
        <v>0</v>
      </c>
      <c r="AD33">
        <v>0</v>
      </c>
      <c r="AE33">
        <v>0</v>
      </c>
      <c r="AG33">
        <v>0</v>
      </c>
      <c r="AH33">
        <v>0</v>
      </c>
      <c r="AI33">
        <v>0</v>
      </c>
      <c r="AK33">
        <v>0</v>
      </c>
      <c r="AM33">
        <v>0</v>
      </c>
      <c r="AQ33">
        <v>0</v>
      </c>
      <c r="AR33">
        <v>0</v>
      </c>
      <c r="AS33">
        <v>0</v>
      </c>
      <c r="AV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D33" s="118"/>
      <c r="BF33" s="46" t="s">
        <v>113</v>
      </c>
      <c r="BG33">
        <v>13716</v>
      </c>
      <c r="BI33" s="30">
        <f t="shared" si="1"/>
        <v>0</v>
      </c>
      <c r="BJ33" s="30">
        <f t="shared" si="6"/>
        <v>21.329932819109231</v>
      </c>
      <c r="BL33">
        <v>0</v>
      </c>
      <c r="BM33" s="30">
        <f t="shared" si="2"/>
        <v>0</v>
      </c>
      <c r="BN33" s="30">
        <f t="shared" si="3"/>
        <v>0</v>
      </c>
      <c r="BP33">
        <v>24</v>
      </c>
      <c r="BQ33" s="46" t="s">
        <v>105</v>
      </c>
      <c r="BR33" s="70">
        <v>0</v>
      </c>
      <c r="BS33" s="59">
        <f t="shared" si="4"/>
        <v>0</v>
      </c>
      <c r="BT33" s="59">
        <f t="shared" si="7"/>
        <v>0</v>
      </c>
      <c r="BU33" s="59">
        <f t="shared" si="8"/>
        <v>0</v>
      </c>
      <c r="BV33" s="59">
        <f t="shared" si="9"/>
        <v>0</v>
      </c>
      <c r="BW33" s="59">
        <f t="shared" si="10"/>
        <v>7.61072406071162</v>
      </c>
      <c r="CA33" t="s">
        <v>113</v>
      </c>
      <c r="CC33">
        <v>0</v>
      </c>
      <c r="CD33">
        <v>0</v>
      </c>
      <c r="CE33">
        <v>0</v>
      </c>
      <c r="CF33">
        <v>1</v>
      </c>
      <c r="CG33">
        <v>2</v>
      </c>
      <c r="CH33">
        <v>3</v>
      </c>
      <c r="CI33">
        <v>2</v>
      </c>
      <c r="CJ33">
        <v>1</v>
      </c>
      <c r="CK33">
        <v>0</v>
      </c>
      <c r="CL33">
        <v>6</v>
      </c>
      <c r="CM33">
        <v>0</v>
      </c>
      <c r="CN33">
        <f t="shared" si="5"/>
        <v>0</v>
      </c>
      <c r="CP33">
        <f t="shared" si="11"/>
        <v>15</v>
      </c>
      <c r="CR33" t="s">
        <v>109</v>
      </c>
      <c r="CS33">
        <v>24</v>
      </c>
    </row>
    <row r="34" spans="1:97" ht="15" x14ac:dyDescent="0.2">
      <c r="A34" s="19" t="s">
        <v>91</v>
      </c>
      <c r="B34" s="24">
        <f t="shared" si="0"/>
        <v>1</v>
      </c>
      <c r="C34">
        <v>0</v>
      </c>
      <c r="E34">
        <v>0</v>
      </c>
      <c r="G34">
        <v>0</v>
      </c>
      <c r="H34">
        <v>0</v>
      </c>
      <c r="I34">
        <v>0</v>
      </c>
      <c r="J34">
        <v>0</v>
      </c>
      <c r="K34">
        <v>0</v>
      </c>
      <c r="M34">
        <v>0</v>
      </c>
      <c r="N34">
        <v>0</v>
      </c>
      <c r="O34">
        <v>0</v>
      </c>
      <c r="Q34">
        <v>0</v>
      </c>
      <c r="R34">
        <v>0</v>
      </c>
      <c r="U34">
        <v>0</v>
      </c>
      <c r="V34">
        <v>0</v>
      </c>
      <c r="W34">
        <v>0</v>
      </c>
      <c r="X34">
        <v>0</v>
      </c>
      <c r="Y34">
        <v>0</v>
      </c>
      <c r="AA34">
        <v>0</v>
      </c>
      <c r="AD34">
        <v>0</v>
      </c>
      <c r="AE34">
        <v>0</v>
      </c>
      <c r="AG34">
        <v>0</v>
      </c>
      <c r="AH34">
        <v>0</v>
      </c>
      <c r="AI34">
        <v>0</v>
      </c>
      <c r="AK34">
        <v>1</v>
      </c>
      <c r="AM34">
        <v>0</v>
      </c>
      <c r="AQ34">
        <v>0</v>
      </c>
      <c r="AR34">
        <v>0</v>
      </c>
      <c r="AS34">
        <v>0</v>
      </c>
      <c r="AV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D34" s="118"/>
      <c r="BF34" s="47" t="s">
        <v>91</v>
      </c>
      <c r="BG34">
        <v>2655</v>
      </c>
      <c r="BI34" s="30">
        <f t="shared" si="1"/>
        <v>0.74626865671641784</v>
      </c>
      <c r="BJ34" s="30">
        <f t="shared" si="6"/>
        <v>4.1288255785021146</v>
      </c>
      <c r="BL34">
        <v>0</v>
      </c>
      <c r="BM34" s="30">
        <f t="shared" si="2"/>
        <v>0</v>
      </c>
      <c r="BN34" s="30">
        <f t="shared" si="3"/>
        <v>1.5294117647058822</v>
      </c>
      <c r="BP34">
        <v>25</v>
      </c>
      <c r="BQ34" s="46" t="s">
        <v>107</v>
      </c>
      <c r="BR34" s="70">
        <v>0</v>
      </c>
      <c r="BS34" s="59">
        <f t="shared" si="4"/>
        <v>0</v>
      </c>
      <c r="BT34" s="59">
        <f t="shared" si="7"/>
        <v>0</v>
      </c>
      <c r="BU34" s="59">
        <f t="shared" si="8"/>
        <v>0</v>
      </c>
      <c r="BV34" s="59">
        <f t="shared" si="9"/>
        <v>0</v>
      </c>
      <c r="BW34" s="59">
        <f t="shared" si="10"/>
        <v>1.5971012689723811</v>
      </c>
      <c r="CA34" t="s">
        <v>91</v>
      </c>
      <c r="CC34">
        <v>0</v>
      </c>
      <c r="CD34">
        <v>10</v>
      </c>
      <c r="CE34">
        <v>3</v>
      </c>
      <c r="CF34">
        <v>4</v>
      </c>
      <c r="CG34">
        <v>0</v>
      </c>
      <c r="CH34">
        <v>67</v>
      </c>
      <c r="CI34">
        <v>1</v>
      </c>
      <c r="CJ34">
        <v>2</v>
      </c>
      <c r="CK34">
        <v>13</v>
      </c>
      <c r="CL34">
        <v>2</v>
      </c>
      <c r="CM34">
        <v>0</v>
      </c>
      <c r="CN34">
        <f t="shared" si="5"/>
        <v>1</v>
      </c>
      <c r="CP34">
        <f t="shared" si="11"/>
        <v>103</v>
      </c>
      <c r="CR34" t="s">
        <v>107</v>
      </c>
      <c r="CS34">
        <v>21</v>
      </c>
    </row>
    <row r="35" spans="1:97" ht="15" x14ac:dyDescent="0.2">
      <c r="A35" s="19" t="s">
        <v>116</v>
      </c>
      <c r="B35" s="24">
        <f t="shared" si="0"/>
        <v>0</v>
      </c>
      <c r="C35">
        <v>0</v>
      </c>
      <c r="E35">
        <v>0</v>
      </c>
      <c r="G35">
        <v>0</v>
      </c>
      <c r="H35">
        <v>0</v>
      </c>
      <c r="I35">
        <v>0</v>
      </c>
      <c r="J35">
        <v>0</v>
      </c>
      <c r="K35">
        <v>0</v>
      </c>
      <c r="M35">
        <v>0</v>
      </c>
      <c r="N35">
        <v>0</v>
      </c>
      <c r="O35">
        <v>0</v>
      </c>
      <c r="Q35">
        <v>0</v>
      </c>
      <c r="R35">
        <v>0</v>
      </c>
      <c r="U35">
        <v>0</v>
      </c>
      <c r="V35">
        <v>0</v>
      </c>
      <c r="W35">
        <v>0</v>
      </c>
      <c r="X35">
        <v>0</v>
      </c>
      <c r="Y35">
        <v>0</v>
      </c>
      <c r="AA35">
        <v>0</v>
      </c>
      <c r="AD35">
        <v>0</v>
      </c>
      <c r="AE35">
        <v>0</v>
      </c>
      <c r="AG35">
        <v>0</v>
      </c>
      <c r="AH35">
        <v>0</v>
      </c>
      <c r="AI35">
        <v>0</v>
      </c>
      <c r="AK35">
        <v>0</v>
      </c>
      <c r="AM35">
        <v>0</v>
      </c>
      <c r="AQ35">
        <v>0</v>
      </c>
      <c r="AR35">
        <v>0</v>
      </c>
      <c r="AS35">
        <v>0</v>
      </c>
      <c r="AV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D35" s="118"/>
      <c r="BF35" s="47" t="s">
        <v>116</v>
      </c>
      <c r="BG35">
        <v>992</v>
      </c>
      <c r="BI35" s="30">
        <f t="shared" si="1"/>
        <v>0</v>
      </c>
      <c r="BJ35" s="30">
        <f t="shared" si="6"/>
        <v>1.5426723065439165</v>
      </c>
      <c r="BL35">
        <v>1</v>
      </c>
      <c r="BM35" s="30">
        <f t="shared" si="2"/>
        <v>1.1818181818181819</v>
      </c>
      <c r="BN35" s="30">
        <f t="shared" si="3"/>
        <v>0</v>
      </c>
      <c r="BP35">
        <v>26</v>
      </c>
      <c r="BQ35" s="46" t="s">
        <v>109</v>
      </c>
      <c r="BR35" s="70">
        <v>0</v>
      </c>
      <c r="BS35" s="59">
        <f t="shared" si="4"/>
        <v>1</v>
      </c>
      <c r="BT35" s="59">
        <f t="shared" si="7"/>
        <v>0</v>
      </c>
      <c r="BU35" s="59">
        <f t="shared" si="8"/>
        <v>1.1818181818181819</v>
      </c>
      <c r="BV35" s="59">
        <f t="shared" si="9"/>
        <v>0</v>
      </c>
      <c r="BW35" s="59">
        <f t="shared" si="10"/>
        <v>20.874284647922369</v>
      </c>
      <c r="CA35" t="s">
        <v>116</v>
      </c>
      <c r="CC35">
        <v>0</v>
      </c>
      <c r="CD35">
        <v>13</v>
      </c>
      <c r="CE35">
        <v>6</v>
      </c>
      <c r="CF35">
        <v>3</v>
      </c>
      <c r="CG35">
        <v>0</v>
      </c>
      <c r="CH35">
        <v>0</v>
      </c>
      <c r="CI35">
        <v>0</v>
      </c>
      <c r="CJ35">
        <v>2</v>
      </c>
      <c r="CK35">
        <v>2</v>
      </c>
      <c r="CL35">
        <v>2</v>
      </c>
      <c r="CM35">
        <v>1</v>
      </c>
      <c r="CN35">
        <f t="shared" si="5"/>
        <v>0</v>
      </c>
      <c r="CP35">
        <f t="shared" si="11"/>
        <v>29</v>
      </c>
      <c r="CR35" t="s">
        <v>105</v>
      </c>
      <c r="CS35">
        <v>18</v>
      </c>
    </row>
    <row r="36" spans="1:97" ht="15" x14ac:dyDescent="0.2">
      <c r="A36" s="19" t="s">
        <v>114</v>
      </c>
      <c r="B36" s="24">
        <f t="shared" si="0"/>
        <v>3</v>
      </c>
      <c r="C36">
        <v>0</v>
      </c>
      <c r="E36">
        <v>0</v>
      </c>
      <c r="G36">
        <v>0</v>
      </c>
      <c r="H36">
        <v>0</v>
      </c>
      <c r="I36">
        <v>0</v>
      </c>
      <c r="J36">
        <v>0</v>
      </c>
      <c r="K36">
        <v>0</v>
      </c>
      <c r="M36">
        <v>0</v>
      </c>
      <c r="N36">
        <v>0</v>
      </c>
      <c r="O36">
        <v>0</v>
      </c>
      <c r="Q36">
        <v>0</v>
      </c>
      <c r="R36">
        <v>0</v>
      </c>
      <c r="U36">
        <v>0</v>
      </c>
      <c r="V36">
        <v>0</v>
      </c>
      <c r="W36">
        <v>0</v>
      </c>
      <c r="X36">
        <v>1</v>
      </c>
      <c r="Y36">
        <v>0</v>
      </c>
      <c r="AA36">
        <v>0</v>
      </c>
      <c r="AD36">
        <v>0</v>
      </c>
      <c r="AE36">
        <v>0</v>
      </c>
      <c r="AG36">
        <v>1</v>
      </c>
      <c r="AH36">
        <v>0</v>
      </c>
      <c r="AI36">
        <v>0</v>
      </c>
      <c r="AK36">
        <v>0</v>
      </c>
      <c r="AM36">
        <v>1</v>
      </c>
      <c r="AQ36">
        <v>0</v>
      </c>
      <c r="AR36">
        <v>0</v>
      </c>
      <c r="AS36">
        <v>0</v>
      </c>
      <c r="AV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D36" s="118"/>
      <c r="BF36" s="47" t="s">
        <v>114</v>
      </c>
      <c r="BG36">
        <v>76</v>
      </c>
      <c r="BI36" s="30">
        <f t="shared" si="1"/>
        <v>2.2388059701492535</v>
      </c>
      <c r="BJ36" s="30">
        <f t="shared" si="6"/>
        <v>0.1181886041303807</v>
      </c>
      <c r="BL36">
        <v>1</v>
      </c>
      <c r="BM36" s="30">
        <f t="shared" si="2"/>
        <v>1.1818181818181819</v>
      </c>
      <c r="BN36" s="30">
        <f t="shared" si="3"/>
        <v>4.5882352941176476</v>
      </c>
      <c r="BP36">
        <v>27</v>
      </c>
      <c r="BQ36" s="46" t="s">
        <v>113</v>
      </c>
      <c r="BR36" s="70">
        <v>0</v>
      </c>
      <c r="BS36" s="59">
        <f t="shared" si="4"/>
        <v>0</v>
      </c>
      <c r="BT36" s="59">
        <f t="shared" si="7"/>
        <v>0</v>
      </c>
      <c r="BU36" s="59">
        <f t="shared" si="8"/>
        <v>0</v>
      </c>
      <c r="BV36" s="59">
        <f t="shared" si="9"/>
        <v>0</v>
      </c>
      <c r="BW36" s="59">
        <f t="shared" si="10"/>
        <v>21.329932819109231</v>
      </c>
      <c r="CA36" t="s">
        <v>114</v>
      </c>
      <c r="CC36">
        <v>0</v>
      </c>
      <c r="CD36">
        <v>1</v>
      </c>
      <c r="CE36">
        <v>0</v>
      </c>
      <c r="CF36">
        <v>0</v>
      </c>
      <c r="CG36">
        <v>1</v>
      </c>
      <c r="CH36">
        <v>0</v>
      </c>
      <c r="CI36">
        <v>0</v>
      </c>
      <c r="CJ36">
        <v>1</v>
      </c>
      <c r="CK36">
        <v>0</v>
      </c>
      <c r="CL36">
        <v>1</v>
      </c>
      <c r="CM36">
        <v>1</v>
      </c>
      <c r="CN36">
        <f t="shared" si="5"/>
        <v>3</v>
      </c>
      <c r="CP36">
        <f t="shared" si="11"/>
        <v>8</v>
      </c>
      <c r="CR36" t="s">
        <v>113</v>
      </c>
      <c r="CS36">
        <v>15</v>
      </c>
    </row>
    <row r="37" spans="1:97" ht="15" x14ac:dyDescent="0.2">
      <c r="A37" s="19" t="s">
        <v>115</v>
      </c>
      <c r="B37" s="24">
        <f t="shared" si="0"/>
        <v>0</v>
      </c>
      <c r="C37">
        <v>0</v>
      </c>
      <c r="E37">
        <v>0</v>
      </c>
      <c r="G37">
        <v>0</v>
      </c>
      <c r="H37">
        <v>0</v>
      </c>
      <c r="I37">
        <v>0</v>
      </c>
      <c r="J37">
        <v>0</v>
      </c>
      <c r="K37">
        <v>0</v>
      </c>
      <c r="M37">
        <v>0</v>
      </c>
      <c r="N37">
        <v>0</v>
      </c>
      <c r="O37">
        <v>0</v>
      </c>
      <c r="Q37">
        <v>0</v>
      </c>
      <c r="R37">
        <v>0</v>
      </c>
      <c r="U37">
        <v>0</v>
      </c>
      <c r="V37">
        <v>0</v>
      </c>
      <c r="W37">
        <v>0</v>
      </c>
      <c r="X37">
        <v>0</v>
      </c>
      <c r="Y37">
        <v>0</v>
      </c>
      <c r="AA37">
        <v>0</v>
      </c>
      <c r="AD37">
        <v>0</v>
      </c>
      <c r="AE37">
        <v>0</v>
      </c>
      <c r="AG37">
        <v>0</v>
      </c>
      <c r="AH37">
        <v>0</v>
      </c>
      <c r="AI37">
        <v>0</v>
      </c>
      <c r="AK37">
        <v>0</v>
      </c>
      <c r="AM37">
        <v>0</v>
      </c>
      <c r="AQ37">
        <v>0</v>
      </c>
      <c r="AR37">
        <v>0</v>
      </c>
      <c r="AS37">
        <v>0</v>
      </c>
      <c r="AV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D37" s="118"/>
      <c r="BF37" s="47" t="s">
        <v>115</v>
      </c>
      <c r="BG37">
        <v>2717</v>
      </c>
      <c r="BI37" s="30">
        <f t="shared" si="1"/>
        <v>0</v>
      </c>
      <c r="BJ37" s="30">
        <f t="shared" si="6"/>
        <v>4.2252425976611097</v>
      </c>
      <c r="BL37">
        <v>1</v>
      </c>
      <c r="BM37" s="30">
        <f t="shared" si="2"/>
        <v>1.1818181818181819</v>
      </c>
      <c r="BN37" s="30">
        <f t="shared" si="3"/>
        <v>0</v>
      </c>
      <c r="BP37">
        <v>28</v>
      </c>
      <c r="BQ37" s="46" t="s">
        <v>116</v>
      </c>
      <c r="BR37" s="70">
        <v>0</v>
      </c>
      <c r="BS37" s="59">
        <f t="shared" si="4"/>
        <v>1</v>
      </c>
      <c r="BT37" s="59">
        <f t="shared" si="7"/>
        <v>0</v>
      </c>
      <c r="BU37" s="59">
        <f t="shared" si="8"/>
        <v>1.1818181818181819</v>
      </c>
      <c r="BV37" s="59">
        <f t="shared" si="9"/>
        <v>0</v>
      </c>
      <c r="BW37" s="59">
        <f t="shared" si="10"/>
        <v>1.5426723065439165</v>
      </c>
      <c r="CA37" t="s">
        <v>115</v>
      </c>
      <c r="CC37">
        <v>3</v>
      </c>
      <c r="CD37">
        <v>0</v>
      </c>
      <c r="CE37">
        <v>0</v>
      </c>
      <c r="CF37">
        <v>0</v>
      </c>
      <c r="CG37">
        <v>0</v>
      </c>
      <c r="CH37">
        <v>1</v>
      </c>
      <c r="CI37">
        <v>0</v>
      </c>
      <c r="CJ37">
        <v>0</v>
      </c>
      <c r="CK37">
        <v>0</v>
      </c>
      <c r="CL37">
        <v>0</v>
      </c>
      <c r="CM37">
        <v>1</v>
      </c>
      <c r="CN37">
        <f t="shared" si="5"/>
        <v>0</v>
      </c>
      <c r="CP37">
        <f t="shared" si="11"/>
        <v>5</v>
      </c>
      <c r="CR37" t="s">
        <v>114</v>
      </c>
      <c r="CS37">
        <v>8</v>
      </c>
    </row>
    <row r="38" spans="1:97" ht="15" x14ac:dyDescent="0.2">
      <c r="A38" s="19" t="s">
        <v>136</v>
      </c>
      <c r="B38" s="24">
        <f t="shared" si="0"/>
        <v>0</v>
      </c>
      <c r="C38">
        <v>0</v>
      </c>
      <c r="E38">
        <v>0</v>
      </c>
      <c r="G38">
        <v>0</v>
      </c>
      <c r="H38">
        <v>0</v>
      </c>
      <c r="I38">
        <v>0</v>
      </c>
      <c r="J38">
        <v>0</v>
      </c>
      <c r="K38">
        <v>0</v>
      </c>
      <c r="M38">
        <v>0</v>
      </c>
      <c r="N38">
        <v>0</v>
      </c>
      <c r="O38">
        <v>0</v>
      </c>
      <c r="Q38">
        <v>0</v>
      </c>
      <c r="R38">
        <v>0</v>
      </c>
      <c r="U38">
        <v>0</v>
      </c>
      <c r="V38">
        <v>0</v>
      </c>
      <c r="W38">
        <v>0</v>
      </c>
      <c r="X38">
        <v>0</v>
      </c>
      <c r="Y38">
        <v>0</v>
      </c>
      <c r="AA38">
        <v>0</v>
      </c>
      <c r="AD38">
        <v>0</v>
      </c>
      <c r="AE38">
        <v>0</v>
      </c>
      <c r="AG38">
        <v>0</v>
      </c>
      <c r="AH38">
        <v>0</v>
      </c>
      <c r="AI38">
        <v>0</v>
      </c>
      <c r="AK38">
        <v>0</v>
      </c>
      <c r="AM38">
        <v>0</v>
      </c>
      <c r="AQ38">
        <v>0</v>
      </c>
      <c r="AR38">
        <v>0</v>
      </c>
      <c r="AS38">
        <v>0</v>
      </c>
      <c r="AV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D38" s="118"/>
      <c r="BF38" s="19" t="s">
        <v>136</v>
      </c>
      <c r="BG38">
        <v>122</v>
      </c>
      <c r="BI38" s="30">
        <f t="shared" si="1"/>
        <v>0</v>
      </c>
      <c r="BJ38" s="30">
        <f t="shared" si="6"/>
        <v>0.18972381189350584</v>
      </c>
      <c r="BL38">
        <v>0</v>
      </c>
      <c r="BM38" s="30">
        <f t="shared" ref="BM38" si="12">BL38/BL$2*$BM$4</f>
        <v>0</v>
      </c>
      <c r="BN38" s="30">
        <f t="shared" si="3"/>
        <v>0</v>
      </c>
      <c r="BP38">
        <v>29</v>
      </c>
      <c r="BQ38" s="46" t="s">
        <v>115</v>
      </c>
      <c r="BR38" s="70">
        <v>0</v>
      </c>
      <c r="BS38" s="59">
        <f t="shared" si="4"/>
        <v>1</v>
      </c>
      <c r="BT38" s="59">
        <f t="shared" si="7"/>
        <v>0</v>
      </c>
      <c r="BU38" s="59">
        <f t="shared" si="8"/>
        <v>1.1818181818181819</v>
      </c>
      <c r="BV38" s="59">
        <f t="shared" si="9"/>
        <v>0</v>
      </c>
      <c r="BW38" s="59">
        <f t="shared" si="10"/>
        <v>4.2252425976611097</v>
      </c>
      <c r="CA38" s="55" t="s">
        <v>136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1</v>
      </c>
      <c r="CM38">
        <v>0</v>
      </c>
      <c r="CN38">
        <f t="shared" si="5"/>
        <v>0</v>
      </c>
      <c r="CP38">
        <f t="shared" si="11"/>
        <v>1</v>
      </c>
      <c r="CR38" t="s">
        <v>115</v>
      </c>
      <c r="CS38">
        <v>5</v>
      </c>
    </row>
    <row r="39" spans="1:97" ht="15" x14ac:dyDescent="0.2">
      <c r="A39" s="19" t="s">
        <v>117</v>
      </c>
      <c r="B39" s="24">
        <f t="shared" si="0"/>
        <v>1</v>
      </c>
      <c r="C39">
        <v>0</v>
      </c>
      <c r="E39">
        <v>0</v>
      </c>
      <c r="G39">
        <v>0</v>
      </c>
      <c r="H39">
        <v>0</v>
      </c>
      <c r="I39">
        <v>0</v>
      </c>
      <c r="J39">
        <v>0</v>
      </c>
      <c r="K39">
        <v>0</v>
      </c>
      <c r="M39">
        <v>0</v>
      </c>
      <c r="N39">
        <v>0</v>
      </c>
      <c r="O39">
        <v>0</v>
      </c>
      <c r="Q39">
        <v>0</v>
      </c>
      <c r="R39">
        <v>0</v>
      </c>
      <c r="U39">
        <v>0</v>
      </c>
      <c r="V39">
        <v>0</v>
      </c>
      <c r="W39">
        <v>0</v>
      </c>
      <c r="X39">
        <v>0</v>
      </c>
      <c r="Y39">
        <v>0</v>
      </c>
      <c r="AA39">
        <v>0</v>
      </c>
      <c r="AD39">
        <v>1</v>
      </c>
      <c r="AE39">
        <v>0</v>
      </c>
      <c r="AG39">
        <v>0</v>
      </c>
      <c r="AH39">
        <v>0</v>
      </c>
      <c r="AI39">
        <v>0</v>
      </c>
      <c r="AK39">
        <v>0</v>
      </c>
      <c r="AM39">
        <v>0</v>
      </c>
      <c r="AQ39">
        <v>0</v>
      </c>
      <c r="AR39">
        <v>0</v>
      </c>
      <c r="AS39">
        <v>0</v>
      </c>
      <c r="AV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D39" s="118"/>
      <c r="BF39" s="47" t="s">
        <v>117</v>
      </c>
      <c r="BG39">
        <v>108</v>
      </c>
      <c r="BI39" s="30">
        <f t="shared" si="1"/>
        <v>0.74626865671641784</v>
      </c>
      <c r="BJ39" s="30">
        <f t="shared" si="6"/>
        <v>0.16795222692211992</v>
      </c>
      <c r="BL39">
        <v>0</v>
      </c>
      <c r="BM39" s="30">
        <f>BL39/BL$2*$BM$4</f>
        <v>0</v>
      </c>
      <c r="BN39" s="30">
        <f t="shared" si="3"/>
        <v>1.5294117647058822</v>
      </c>
      <c r="BP39">
        <v>30</v>
      </c>
      <c r="BQ39" s="46" t="s">
        <v>136</v>
      </c>
      <c r="BR39" s="70">
        <v>0</v>
      </c>
      <c r="BS39" s="59">
        <f t="shared" si="4"/>
        <v>0</v>
      </c>
      <c r="BT39" s="59">
        <f t="shared" si="7"/>
        <v>0</v>
      </c>
      <c r="BU39" s="59">
        <f t="shared" si="8"/>
        <v>0</v>
      </c>
      <c r="BV39" s="59">
        <f t="shared" si="9"/>
        <v>0</v>
      </c>
      <c r="BW39" s="59">
        <f t="shared" si="10"/>
        <v>0.18972381189350584</v>
      </c>
      <c r="CA39" t="s">
        <v>117</v>
      </c>
      <c r="CF39">
        <v>4</v>
      </c>
      <c r="CG39">
        <v>0</v>
      </c>
      <c r="CH39">
        <v>0</v>
      </c>
      <c r="CI39">
        <v>23</v>
      </c>
      <c r="CJ39">
        <v>2</v>
      </c>
      <c r="CK39">
        <v>4</v>
      </c>
      <c r="CL39">
        <v>1</v>
      </c>
      <c r="CM39">
        <v>0</v>
      </c>
      <c r="CN39">
        <f t="shared" si="5"/>
        <v>1</v>
      </c>
      <c r="CP39">
        <f t="shared" si="11"/>
        <v>35</v>
      </c>
      <c r="CR39" t="s">
        <v>136</v>
      </c>
      <c r="CS39">
        <v>1</v>
      </c>
    </row>
    <row r="40" spans="1:97" ht="15" x14ac:dyDescent="0.2">
      <c r="A40" s="18" t="s">
        <v>139</v>
      </c>
      <c r="B40" s="24">
        <f t="shared" si="0"/>
        <v>0</v>
      </c>
      <c r="C40">
        <v>0</v>
      </c>
      <c r="E40">
        <v>0</v>
      </c>
      <c r="G40">
        <v>0</v>
      </c>
      <c r="H40">
        <v>0</v>
      </c>
      <c r="I40">
        <v>0</v>
      </c>
      <c r="J40">
        <v>0</v>
      </c>
      <c r="K40">
        <v>0</v>
      </c>
      <c r="M40">
        <v>0</v>
      </c>
      <c r="N40">
        <v>0</v>
      </c>
      <c r="O40">
        <v>0</v>
      </c>
      <c r="Q40">
        <v>0</v>
      </c>
      <c r="R40">
        <v>0</v>
      </c>
      <c r="U40">
        <v>0</v>
      </c>
      <c r="V40">
        <v>0</v>
      </c>
      <c r="W40">
        <v>0</v>
      </c>
      <c r="X40">
        <v>0</v>
      </c>
      <c r="Y40">
        <v>0</v>
      </c>
      <c r="AA40">
        <v>0</v>
      </c>
      <c r="AD40">
        <v>0</v>
      </c>
      <c r="AE40">
        <v>0</v>
      </c>
      <c r="AG40">
        <v>0</v>
      </c>
      <c r="AH40">
        <v>0</v>
      </c>
      <c r="AI40">
        <v>0</v>
      </c>
      <c r="AK40">
        <v>0</v>
      </c>
      <c r="AM40">
        <v>0</v>
      </c>
      <c r="AQ40">
        <v>0</v>
      </c>
      <c r="AR40">
        <v>0</v>
      </c>
      <c r="AS40">
        <v>0</v>
      </c>
      <c r="AV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D40" s="118"/>
      <c r="BF40" s="18" t="s">
        <v>139</v>
      </c>
      <c r="BG40">
        <v>2820</v>
      </c>
      <c r="BI40" s="30">
        <f t="shared" si="1"/>
        <v>0</v>
      </c>
      <c r="BJ40" s="30">
        <f t="shared" si="6"/>
        <v>4.3854192585220204</v>
      </c>
      <c r="BL40">
        <v>0</v>
      </c>
      <c r="BM40" s="30">
        <f>BL40/BL$2*$BM$4</f>
        <v>0</v>
      </c>
      <c r="BN40" s="30">
        <f t="shared" si="3"/>
        <v>0</v>
      </c>
      <c r="BP40">
        <v>31</v>
      </c>
      <c r="BQ40" s="46" t="s">
        <v>139</v>
      </c>
      <c r="BR40" s="70">
        <v>0</v>
      </c>
      <c r="BS40" s="59">
        <f t="shared" si="4"/>
        <v>0</v>
      </c>
      <c r="BT40" s="59">
        <f t="shared" si="7"/>
        <v>0</v>
      </c>
      <c r="BU40" s="59">
        <f t="shared" si="8"/>
        <v>0</v>
      </c>
      <c r="BV40" s="59">
        <f t="shared" si="9"/>
        <v>0</v>
      </c>
      <c r="BW40" s="59">
        <f t="shared" si="10"/>
        <v>4.3854192585220204</v>
      </c>
      <c r="CA40" t="s">
        <v>139</v>
      </c>
      <c r="CH40">
        <v>0</v>
      </c>
      <c r="CI40">
        <v>0</v>
      </c>
      <c r="CJ40">
        <v>0</v>
      </c>
      <c r="CK40">
        <v>0</v>
      </c>
      <c r="CL40">
        <v>1</v>
      </c>
      <c r="CM40">
        <v>0</v>
      </c>
      <c r="CN40">
        <f t="shared" si="5"/>
        <v>0</v>
      </c>
      <c r="CP40">
        <f t="shared" si="11"/>
        <v>1</v>
      </c>
      <c r="CR40" t="s">
        <v>139</v>
      </c>
      <c r="CS40">
        <v>1</v>
      </c>
    </row>
    <row r="41" spans="1:97" ht="15" x14ac:dyDescent="0.2">
      <c r="A41" s="18" t="s">
        <v>140</v>
      </c>
      <c r="B41" s="24">
        <f t="shared" si="0"/>
        <v>0</v>
      </c>
      <c r="C41">
        <v>0</v>
      </c>
      <c r="E41">
        <v>0</v>
      </c>
      <c r="G41">
        <v>0</v>
      </c>
      <c r="H41">
        <v>0</v>
      </c>
      <c r="I41">
        <v>0</v>
      </c>
      <c r="J41">
        <v>0</v>
      </c>
      <c r="K41">
        <v>0</v>
      </c>
      <c r="M41">
        <v>0</v>
      </c>
      <c r="N41">
        <v>0</v>
      </c>
      <c r="O41">
        <v>0</v>
      </c>
      <c r="Q41">
        <v>0</v>
      </c>
      <c r="R41">
        <v>0</v>
      </c>
      <c r="U41">
        <v>0</v>
      </c>
      <c r="V41">
        <v>0</v>
      </c>
      <c r="W41">
        <v>0</v>
      </c>
      <c r="X41">
        <v>0</v>
      </c>
      <c r="Y41">
        <v>0</v>
      </c>
      <c r="AA41">
        <v>0</v>
      </c>
      <c r="AD41">
        <v>0</v>
      </c>
      <c r="AE41">
        <v>0</v>
      </c>
      <c r="AG41">
        <v>0</v>
      </c>
      <c r="AH41">
        <v>0</v>
      </c>
      <c r="AI41">
        <v>0</v>
      </c>
      <c r="AK41">
        <v>0</v>
      </c>
      <c r="AM41">
        <v>0</v>
      </c>
      <c r="AQ41">
        <v>0</v>
      </c>
      <c r="AR41">
        <v>0</v>
      </c>
      <c r="AS41">
        <v>0</v>
      </c>
      <c r="AV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D41" s="118"/>
      <c r="BF41" s="18" t="s">
        <v>140</v>
      </c>
      <c r="BG41">
        <v>100</v>
      </c>
      <c r="BI41" s="30">
        <f t="shared" si="1"/>
        <v>0</v>
      </c>
      <c r="BJ41" s="30">
        <f t="shared" si="6"/>
        <v>0.15551132122418512</v>
      </c>
      <c r="BL41">
        <v>0</v>
      </c>
      <c r="BM41" s="30">
        <f>BL41/BL$2*$BM$4</f>
        <v>0</v>
      </c>
      <c r="BN41" s="30">
        <f t="shared" si="3"/>
        <v>0</v>
      </c>
      <c r="BP41">
        <v>32</v>
      </c>
      <c r="BQ41" s="46" t="s">
        <v>140</v>
      </c>
      <c r="BR41" s="70">
        <v>0</v>
      </c>
      <c r="BS41" s="59">
        <f t="shared" si="4"/>
        <v>0</v>
      </c>
      <c r="BT41" s="59">
        <f t="shared" si="7"/>
        <v>0</v>
      </c>
      <c r="BU41" s="59">
        <f t="shared" si="8"/>
        <v>0</v>
      </c>
      <c r="BV41" s="59">
        <f t="shared" si="9"/>
        <v>0</v>
      </c>
      <c r="BW41" s="59">
        <f t="shared" si="10"/>
        <v>0.15551132122418512</v>
      </c>
      <c r="CA41" t="s">
        <v>140</v>
      </c>
      <c r="CH41">
        <v>0</v>
      </c>
      <c r="CI41">
        <v>0</v>
      </c>
      <c r="CJ41">
        <v>0</v>
      </c>
      <c r="CK41">
        <v>0</v>
      </c>
      <c r="CL41">
        <v>1</v>
      </c>
      <c r="CM41">
        <v>0</v>
      </c>
      <c r="CN41">
        <f t="shared" si="5"/>
        <v>0</v>
      </c>
      <c r="CP41">
        <f t="shared" si="11"/>
        <v>1</v>
      </c>
      <c r="CR41" t="s">
        <v>140</v>
      </c>
      <c r="CS41">
        <v>1</v>
      </c>
    </row>
    <row r="42" spans="1:97" ht="15" x14ac:dyDescent="0.2">
      <c r="A42" s="18" t="s">
        <v>146</v>
      </c>
      <c r="B42" s="24">
        <f t="shared" si="0"/>
        <v>0</v>
      </c>
      <c r="C42">
        <v>0</v>
      </c>
      <c r="E42">
        <v>0</v>
      </c>
      <c r="G42">
        <v>0</v>
      </c>
      <c r="H42">
        <v>0</v>
      </c>
      <c r="I42">
        <v>0</v>
      </c>
      <c r="J42">
        <v>0</v>
      </c>
      <c r="K42">
        <v>0</v>
      </c>
      <c r="M42">
        <v>0</v>
      </c>
      <c r="N42">
        <v>0</v>
      </c>
      <c r="O42">
        <v>0</v>
      </c>
      <c r="Q42">
        <v>0</v>
      </c>
      <c r="R42">
        <v>0</v>
      </c>
      <c r="U42">
        <v>0</v>
      </c>
      <c r="V42">
        <v>0</v>
      </c>
      <c r="W42">
        <v>0</v>
      </c>
      <c r="X42">
        <v>0</v>
      </c>
      <c r="Y42">
        <v>0</v>
      </c>
      <c r="AA42">
        <v>0</v>
      </c>
      <c r="AD42">
        <v>0</v>
      </c>
      <c r="AE42">
        <v>0</v>
      </c>
      <c r="AG42">
        <v>0</v>
      </c>
      <c r="AH42">
        <v>0</v>
      </c>
      <c r="AI42">
        <v>0</v>
      </c>
      <c r="AK42">
        <v>0</v>
      </c>
      <c r="AM42">
        <v>0</v>
      </c>
      <c r="AQ42">
        <v>0</v>
      </c>
      <c r="AR42">
        <v>0</v>
      </c>
      <c r="AS42">
        <v>0</v>
      </c>
      <c r="AV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D42" s="118"/>
      <c r="BF42" s="18" t="s">
        <v>146</v>
      </c>
      <c r="BG42">
        <v>27</v>
      </c>
      <c r="BI42" s="30">
        <f t="shared" si="1"/>
        <v>0</v>
      </c>
      <c r="BJ42" s="30">
        <f t="shared" si="6"/>
        <v>4.198805673052998E-2</v>
      </c>
      <c r="BL42">
        <v>1</v>
      </c>
      <c r="BM42" s="30">
        <f>BL42/BL$2*$BM$4</f>
        <v>1.1818181818181819</v>
      </c>
      <c r="BN42" s="30">
        <f t="shared" si="3"/>
        <v>0</v>
      </c>
      <c r="BP42">
        <v>33</v>
      </c>
      <c r="BQ42" s="46" t="s">
        <v>146</v>
      </c>
      <c r="BR42" s="70">
        <v>0</v>
      </c>
      <c r="BS42" s="59">
        <f t="shared" si="4"/>
        <v>1</v>
      </c>
      <c r="BT42" s="59">
        <f t="shared" si="7"/>
        <v>0</v>
      </c>
      <c r="BU42" s="59">
        <f t="shared" si="8"/>
        <v>1.1818181818181819</v>
      </c>
      <c r="BV42" s="59">
        <f t="shared" si="9"/>
        <v>0</v>
      </c>
      <c r="BW42" s="59">
        <f t="shared" si="10"/>
        <v>4.198805673052998E-2</v>
      </c>
      <c r="CA42" t="s">
        <v>146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</v>
      </c>
      <c r="CN42">
        <f t="shared" si="5"/>
        <v>0</v>
      </c>
      <c r="CP42">
        <f t="shared" si="11"/>
        <v>1</v>
      </c>
      <c r="CR42" t="s">
        <v>146</v>
      </c>
      <c r="CS42">
        <v>1</v>
      </c>
    </row>
    <row r="43" spans="1:97" ht="15" x14ac:dyDescent="0.2">
      <c r="B43" s="24"/>
      <c r="BD43" s="118"/>
    </row>
    <row r="44" spans="1:97" ht="15" x14ac:dyDescent="0.2">
      <c r="A44" s="26" t="s">
        <v>45</v>
      </c>
      <c r="B44" s="24">
        <f>SUM(C44:BB44)</f>
        <v>434</v>
      </c>
      <c r="C44" s="21">
        <f>SUM(C10:C41)</f>
        <v>15</v>
      </c>
      <c r="D44" s="21">
        <f t="shared" ref="D44:BB44" si="13">SUM(D10:D41)</f>
        <v>0</v>
      </c>
      <c r="E44" s="21">
        <f t="shared" si="13"/>
        <v>8</v>
      </c>
      <c r="F44" s="21">
        <f t="shared" si="13"/>
        <v>0</v>
      </c>
      <c r="G44" s="21">
        <f t="shared" si="13"/>
        <v>7</v>
      </c>
      <c r="H44" s="21">
        <f t="shared" si="13"/>
        <v>19</v>
      </c>
      <c r="I44" s="21">
        <f>SUM(I10:I41)</f>
        <v>14</v>
      </c>
      <c r="J44" s="21">
        <f t="shared" si="13"/>
        <v>14</v>
      </c>
      <c r="K44" s="21">
        <f t="shared" si="13"/>
        <v>14</v>
      </c>
      <c r="L44" s="21">
        <f t="shared" si="13"/>
        <v>0</v>
      </c>
      <c r="M44" s="21">
        <f t="shared" si="13"/>
        <v>9</v>
      </c>
      <c r="N44" s="21">
        <f t="shared" si="13"/>
        <v>6</v>
      </c>
      <c r="O44" s="21">
        <f t="shared" si="13"/>
        <v>11</v>
      </c>
      <c r="P44" s="21">
        <f t="shared" si="13"/>
        <v>0</v>
      </c>
      <c r="Q44" s="21">
        <f t="shared" si="13"/>
        <v>7</v>
      </c>
      <c r="R44" s="21">
        <f t="shared" si="13"/>
        <v>6</v>
      </c>
      <c r="S44" s="21">
        <f t="shared" si="13"/>
        <v>0</v>
      </c>
      <c r="T44" s="21">
        <f t="shared" si="13"/>
        <v>0</v>
      </c>
      <c r="U44" s="21">
        <f t="shared" si="13"/>
        <v>0</v>
      </c>
      <c r="V44" s="118">
        <f t="shared" si="13"/>
        <v>2</v>
      </c>
      <c r="W44" s="21">
        <f t="shared" si="13"/>
        <v>1</v>
      </c>
      <c r="X44" s="21">
        <f t="shared" si="13"/>
        <v>6</v>
      </c>
      <c r="Y44" s="21">
        <f t="shared" si="13"/>
        <v>8</v>
      </c>
      <c r="Z44" s="21">
        <f t="shared" si="13"/>
        <v>0</v>
      </c>
      <c r="AA44" s="21">
        <f t="shared" si="13"/>
        <v>15</v>
      </c>
      <c r="AB44" s="21">
        <f t="shared" ref="AB44" si="14">SUM(AB10:AB41)</f>
        <v>0</v>
      </c>
      <c r="AC44" s="21">
        <f t="shared" si="13"/>
        <v>0</v>
      </c>
      <c r="AD44" s="21">
        <f>SUM(AD10:AD42)</f>
        <v>34</v>
      </c>
      <c r="AE44" s="21">
        <f>SUM(AE10:AE42)</f>
        <v>20</v>
      </c>
      <c r="AF44" s="21">
        <f t="shared" si="13"/>
        <v>0</v>
      </c>
      <c r="AG44" s="21">
        <f>SUM(AG10:AG42)</f>
        <v>33</v>
      </c>
      <c r="AH44" s="21">
        <f t="shared" si="13"/>
        <v>24</v>
      </c>
      <c r="AI44" s="21">
        <f t="shared" si="13"/>
        <v>22</v>
      </c>
      <c r="AJ44" s="21">
        <f t="shared" ref="AJ44" si="15">SUM(AJ10:AJ41)</f>
        <v>0</v>
      </c>
      <c r="AK44" s="21">
        <f t="shared" si="13"/>
        <v>24</v>
      </c>
      <c r="AL44" s="21">
        <f t="shared" si="13"/>
        <v>0</v>
      </c>
      <c r="AM44" s="21">
        <f t="shared" si="13"/>
        <v>20</v>
      </c>
      <c r="AN44" s="21">
        <f t="shared" si="13"/>
        <v>0</v>
      </c>
      <c r="AO44" s="21">
        <f t="shared" si="13"/>
        <v>0</v>
      </c>
      <c r="AP44" s="21">
        <f t="shared" ref="AP44" si="16">SUM(AP10:AP41)</f>
        <v>0</v>
      </c>
      <c r="AQ44" s="21">
        <f t="shared" si="13"/>
        <v>7</v>
      </c>
      <c r="AR44" s="21">
        <f t="shared" si="13"/>
        <v>18</v>
      </c>
      <c r="AS44" s="21">
        <f t="shared" si="13"/>
        <v>7</v>
      </c>
      <c r="AT44" s="21">
        <f t="shared" si="13"/>
        <v>0</v>
      </c>
      <c r="AU44" s="21">
        <f t="shared" si="13"/>
        <v>0</v>
      </c>
      <c r="AV44" s="21">
        <f t="shared" si="13"/>
        <v>10</v>
      </c>
      <c r="AW44" s="21">
        <f t="shared" si="13"/>
        <v>0</v>
      </c>
      <c r="AX44" s="21">
        <f t="shared" si="13"/>
        <v>7</v>
      </c>
      <c r="AY44" s="21">
        <f t="shared" si="13"/>
        <v>10</v>
      </c>
      <c r="AZ44" s="21">
        <f t="shared" si="13"/>
        <v>22</v>
      </c>
      <c r="BA44" s="21">
        <f t="shared" si="13"/>
        <v>8</v>
      </c>
      <c r="BB44" s="21">
        <f t="shared" si="13"/>
        <v>6</v>
      </c>
      <c r="BC44" s="21"/>
      <c r="BD44" s="118">
        <f t="shared" ref="BD44" si="17">SUM(BD10:BD41)</f>
        <v>0</v>
      </c>
      <c r="BE44" s="21"/>
      <c r="BF44" s="21"/>
      <c r="BG44" s="21">
        <f>SUM(BG10:BG42)</f>
        <v>258135</v>
      </c>
      <c r="BH44" s="21"/>
      <c r="BI44" s="21"/>
      <c r="BJ44" s="21"/>
      <c r="BK44" s="21"/>
      <c r="BL44" s="21">
        <f>SUM(BL10:BL42)</f>
        <v>575</v>
      </c>
      <c r="BM44" s="21"/>
      <c r="BN44" s="21"/>
      <c r="BO44" s="21"/>
      <c r="BP44" s="21"/>
      <c r="BQ44" s="21"/>
      <c r="BR44" s="21"/>
      <c r="BS44" s="102"/>
      <c r="BT44" s="102"/>
      <c r="BU44" s="102"/>
      <c r="BV44" s="102"/>
      <c r="BW44" s="102"/>
      <c r="BX44" s="21"/>
      <c r="BY44" s="21"/>
      <c r="BZ44" s="21"/>
      <c r="CA44" s="21"/>
    </row>
    <row r="45" spans="1:97" x14ac:dyDescent="0.2">
      <c r="A45" s="138"/>
      <c r="V45" s="122"/>
      <c r="BD45" s="122"/>
    </row>
    <row r="46" spans="1:97" ht="15" x14ac:dyDescent="0.25">
      <c r="A46" s="139" t="s">
        <v>56</v>
      </c>
      <c r="B46" s="45">
        <f>COUNTIF(B10:B42,"&gt;0")</f>
        <v>22</v>
      </c>
      <c r="C46" s="21">
        <f>COUNTIF(C10:C42,"&gt;0")</f>
        <v>3</v>
      </c>
      <c r="D46" s="21">
        <f t="shared" ref="D46:BB46" si="18">COUNTIF(D10:D42,"&gt;0")</f>
        <v>0</v>
      </c>
      <c r="E46" s="21">
        <f t="shared" si="18"/>
        <v>3</v>
      </c>
      <c r="F46" s="21">
        <f t="shared" si="18"/>
        <v>0</v>
      </c>
      <c r="G46" s="21">
        <f t="shared" si="18"/>
        <v>2</v>
      </c>
      <c r="H46" s="21">
        <f t="shared" si="18"/>
        <v>6</v>
      </c>
      <c r="I46" s="21">
        <f>COUNTIF(I10:I42,"&gt;0")</f>
        <v>3</v>
      </c>
      <c r="J46" s="21">
        <f t="shared" si="18"/>
        <v>4</v>
      </c>
      <c r="K46" s="21">
        <f t="shared" si="18"/>
        <v>3</v>
      </c>
      <c r="L46" s="21">
        <f t="shared" si="18"/>
        <v>0</v>
      </c>
      <c r="M46" s="21">
        <f t="shared" si="18"/>
        <v>5</v>
      </c>
      <c r="N46" s="21">
        <f t="shared" si="18"/>
        <v>3</v>
      </c>
      <c r="O46" s="21">
        <f t="shared" si="18"/>
        <v>2</v>
      </c>
      <c r="P46" s="21">
        <f t="shared" si="18"/>
        <v>0</v>
      </c>
      <c r="Q46" s="21">
        <f t="shared" si="18"/>
        <v>3</v>
      </c>
      <c r="R46" s="21">
        <f t="shared" si="18"/>
        <v>3</v>
      </c>
      <c r="S46" s="21">
        <f t="shared" si="18"/>
        <v>0</v>
      </c>
      <c r="T46" s="21">
        <f t="shared" si="18"/>
        <v>0</v>
      </c>
      <c r="U46" s="21">
        <f t="shared" si="18"/>
        <v>0</v>
      </c>
      <c r="V46" s="118">
        <f t="shared" si="18"/>
        <v>1</v>
      </c>
      <c r="W46" s="21">
        <f t="shared" si="18"/>
        <v>1</v>
      </c>
      <c r="X46" s="21">
        <f t="shared" si="18"/>
        <v>4</v>
      </c>
      <c r="Y46" s="21">
        <f t="shared" si="18"/>
        <v>6</v>
      </c>
      <c r="Z46" s="21">
        <f t="shared" si="18"/>
        <v>0</v>
      </c>
      <c r="AA46" s="21">
        <f t="shared" si="18"/>
        <v>5</v>
      </c>
      <c r="AB46" s="21">
        <f t="shared" ref="AB46" si="19">COUNTIF(AB10:AB42,"&gt;0")</f>
        <v>0</v>
      </c>
      <c r="AC46" s="21">
        <f t="shared" si="18"/>
        <v>0</v>
      </c>
      <c r="AD46" s="21">
        <f t="shared" si="18"/>
        <v>8</v>
      </c>
      <c r="AE46" s="21">
        <f t="shared" si="18"/>
        <v>8</v>
      </c>
      <c r="AF46" s="21">
        <f t="shared" si="18"/>
        <v>0</v>
      </c>
      <c r="AG46" s="21">
        <f t="shared" si="18"/>
        <v>10</v>
      </c>
      <c r="AH46" s="21">
        <f t="shared" si="18"/>
        <v>9</v>
      </c>
      <c r="AI46" s="21">
        <f t="shared" si="18"/>
        <v>8</v>
      </c>
      <c r="AJ46" s="21">
        <f t="shared" ref="AJ46" si="20">COUNTIF(AJ10:AJ42,"&gt;0")</f>
        <v>0</v>
      </c>
      <c r="AK46" s="21">
        <f t="shared" si="18"/>
        <v>8</v>
      </c>
      <c r="AL46" s="21">
        <f t="shared" si="18"/>
        <v>0</v>
      </c>
      <c r="AM46" s="21">
        <f t="shared" si="18"/>
        <v>7</v>
      </c>
      <c r="AN46" s="21">
        <f t="shared" si="18"/>
        <v>0</v>
      </c>
      <c r="AO46" s="21">
        <f t="shared" si="18"/>
        <v>0</v>
      </c>
      <c r="AP46" s="21">
        <f t="shared" ref="AP46" si="21">COUNTIF(AP10:AP42,"&gt;0")</f>
        <v>0</v>
      </c>
      <c r="AQ46" s="21">
        <f t="shared" si="18"/>
        <v>3</v>
      </c>
      <c r="AR46" s="21">
        <f t="shared" si="18"/>
        <v>4</v>
      </c>
      <c r="AS46" s="21">
        <f t="shared" si="18"/>
        <v>2</v>
      </c>
      <c r="AT46" s="21">
        <f t="shared" si="18"/>
        <v>0</v>
      </c>
      <c r="AU46" s="21">
        <f t="shared" si="18"/>
        <v>0</v>
      </c>
      <c r="AV46" s="21">
        <f t="shared" si="18"/>
        <v>4</v>
      </c>
      <c r="AW46" s="21">
        <f t="shared" si="18"/>
        <v>0</v>
      </c>
      <c r="AX46" s="21">
        <f t="shared" si="18"/>
        <v>4</v>
      </c>
      <c r="AY46" s="21">
        <f t="shared" si="18"/>
        <v>7</v>
      </c>
      <c r="AZ46" s="21">
        <f t="shared" si="18"/>
        <v>7</v>
      </c>
      <c r="BA46" s="21">
        <f t="shared" si="18"/>
        <v>4</v>
      </c>
      <c r="BB46" s="21">
        <f t="shared" si="18"/>
        <v>4</v>
      </c>
      <c r="BC46" s="21"/>
      <c r="BD46" s="118">
        <f t="shared" ref="BD46" si="22">COUNTIF(BD10:BD42,"&gt;0")</f>
        <v>0</v>
      </c>
    </row>
    <row r="47" spans="1:97" x14ac:dyDescent="0.2">
      <c r="A47" s="138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</row>
    <row r="48" spans="1:97" x14ac:dyDescent="0.2">
      <c r="A48" s="138"/>
    </row>
    <row r="49" spans="1:75" x14ac:dyDescent="0.2">
      <c r="A49" s="138"/>
    </row>
    <row r="50" spans="1:75" x14ac:dyDescent="0.2">
      <c r="A50" s="140" t="s">
        <v>163</v>
      </c>
      <c r="C50">
        <f>C4</f>
        <v>14</v>
      </c>
      <c r="D50">
        <f t="shared" ref="D50:BB50" si="23">D4</f>
        <v>0</v>
      </c>
      <c r="E50">
        <f t="shared" si="23"/>
        <v>18</v>
      </c>
      <c r="F50">
        <f t="shared" si="23"/>
        <v>0</v>
      </c>
      <c r="G50">
        <f t="shared" si="23"/>
        <v>20</v>
      </c>
      <c r="H50">
        <f t="shared" si="23"/>
        <v>20</v>
      </c>
      <c r="I50">
        <f t="shared" si="23"/>
        <v>25</v>
      </c>
      <c r="J50">
        <f t="shared" si="23"/>
        <v>24</v>
      </c>
      <c r="K50">
        <f t="shared" si="23"/>
        <v>17</v>
      </c>
      <c r="L50">
        <f t="shared" si="23"/>
        <v>0</v>
      </c>
      <c r="M50">
        <f t="shared" si="23"/>
        <v>14.5</v>
      </c>
      <c r="N50">
        <f t="shared" si="23"/>
        <v>18</v>
      </c>
      <c r="O50">
        <f t="shared" si="23"/>
        <v>16</v>
      </c>
      <c r="P50">
        <f t="shared" si="23"/>
        <v>0</v>
      </c>
      <c r="Q50">
        <f t="shared" si="23"/>
        <v>21</v>
      </c>
      <c r="R50">
        <f t="shared" si="23"/>
        <v>23</v>
      </c>
      <c r="S50">
        <f t="shared" si="23"/>
        <v>0</v>
      </c>
      <c r="T50">
        <f t="shared" si="23"/>
        <v>0</v>
      </c>
      <c r="U50">
        <f t="shared" si="23"/>
        <v>19</v>
      </c>
      <c r="V50">
        <f t="shared" si="23"/>
        <v>19</v>
      </c>
      <c r="W50">
        <f t="shared" si="23"/>
        <v>20.5</v>
      </c>
      <c r="X50">
        <f t="shared" si="23"/>
        <v>22</v>
      </c>
      <c r="Y50">
        <f t="shared" si="23"/>
        <v>28</v>
      </c>
      <c r="Z50">
        <f t="shared" si="23"/>
        <v>0</v>
      </c>
      <c r="AA50">
        <f t="shared" si="23"/>
        <v>26</v>
      </c>
      <c r="AB50">
        <f t="shared" si="23"/>
        <v>0</v>
      </c>
      <c r="AC50">
        <f t="shared" si="23"/>
        <v>0</v>
      </c>
      <c r="AD50">
        <f t="shared" si="23"/>
        <v>26</v>
      </c>
      <c r="AE50">
        <f t="shared" si="23"/>
        <v>19</v>
      </c>
      <c r="AF50">
        <f t="shared" si="23"/>
        <v>0</v>
      </c>
      <c r="AG50">
        <f t="shared" si="23"/>
        <v>22</v>
      </c>
      <c r="AH50">
        <f t="shared" si="23"/>
        <v>19.5</v>
      </c>
      <c r="AI50">
        <f t="shared" si="23"/>
        <v>25</v>
      </c>
      <c r="AJ50">
        <f t="shared" si="23"/>
        <v>0</v>
      </c>
      <c r="AK50">
        <f t="shared" si="23"/>
        <v>28</v>
      </c>
      <c r="AL50">
        <f t="shared" si="23"/>
        <v>0</v>
      </c>
      <c r="AM50">
        <f t="shared" si="23"/>
        <v>22</v>
      </c>
      <c r="AN50">
        <f t="shared" si="23"/>
        <v>0</v>
      </c>
      <c r="AO50">
        <f t="shared" si="23"/>
        <v>0</v>
      </c>
      <c r="AP50">
        <f t="shared" ref="AP50" si="24">AP4</f>
        <v>0</v>
      </c>
      <c r="AQ50">
        <f t="shared" si="23"/>
        <v>24</v>
      </c>
      <c r="AR50">
        <f t="shared" si="23"/>
        <v>30</v>
      </c>
      <c r="AS50">
        <f t="shared" si="23"/>
        <v>31</v>
      </c>
      <c r="AT50">
        <f t="shared" si="23"/>
        <v>0</v>
      </c>
      <c r="AU50">
        <f t="shared" si="23"/>
        <v>0</v>
      </c>
      <c r="AV50">
        <f t="shared" si="23"/>
        <v>16.5</v>
      </c>
      <c r="AW50">
        <f t="shared" si="23"/>
        <v>0</v>
      </c>
      <c r="AX50">
        <f t="shared" si="23"/>
        <v>19.5</v>
      </c>
      <c r="AY50">
        <f t="shared" si="23"/>
        <v>17</v>
      </c>
      <c r="AZ50">
        <f t="shared" si="23"/>
        <v>24</v>
      </c>
      <c r="BA50">
        <f t="shared" si="23"/>
        <v>20</v>
      </c>
      <c r="BB50">
        <f t="shared" si="23"/>
        <v>18</v>
      </c>
    </row>
    <row r="51" spans="1:75" x14ac:dyDescent="0.2">
      <c r="A51" s="140"/>
      <c r="BS51" s="137"/>
      <c r="BT51" s="137"/>
      <c r="BU51" s="137"/>
      <c r="BV51" s="137"/>
      <c r="BW51" s="137"/>
    </row>
    <row r="52" spans="1:75" x14ac:dyDescent="0.2">
      <c r="A52" s="140" t="s">
        <v>186</v>
      </c>
    </row>
    <row r="53" spans="1:75" x14ac:dyDescent="0.2">
      <c r="A53" s="141" t="s">
        <v>187</v>
      </c>
      <c r="C53" s="142">
        <f>VLOOKUP(C2,KNMI!$Z$186:$AA$368,2,FALSE)</f>
        <v>1</v>
      </c>
      <c r="D53">
        <f>VLOOKUP(D2,KNMI!$Z$186:$AA$368,2,FALSE)</f>
        <v>1</v>
      </c>
      <c r="E53">
        <f>VLOOKUP(E2,KNMI!$Z$186:$AA$368,2,FALSE)</f>
        <v>1</v>
      </c>
      <c r="F53">
        <f>VLOOKUP(F2,KNMI!$Z$186:$AA$368,2,FALSE)</f>
        <v>1</v>
      </c>
      <c r="G53">
        <f>VLOOKUP(G2,KNMI!$Z$186:$AA$368,2,FALSE)</f>
        <v>5</v>
      </c>
      <c r="H53">
        <f>VLOOKUP(H2,KNMI!$Z$186:$AA$368,2,FALSE)</f>
        <v>5</v>
      </c>
      <c r="I53">
        <f>VLOOKUP(I2,KNMI!$Z$186:$AA$368,2,FALSE)</f>
        <v>2</v>
      </c>
      <c r="J53">
        <f>VLOOKUP(J2,KNMI!$Z$186:$AA$368,2,FALSE)</f>
        <v>2</v>
      </c>
      <c r="K53">
        <f>VLOOKUP(K2,KNMI!$Z$186:$AA$368,2,FALSE)</f>
        <v>0</v>
      </c>
      <c r="L53">
        <f>VLOOKUP(L2,KNMI!$Z$186:$AA$368,2,FALSE)</f>
        <v>0</v>
      </c>
      <c r="M53">
        <f>VLOOKUP(M2,KNMI!$Z$186:$AA$368,2,FALSE)</f>
        <v>0</v>
      </c>
      <c r="N53">
        <f>VLOOKUP(N2,KNMI!$Z$186:$AA$368,2,FALSE)</f>
        <v>0</v>
      </c>
      <c r="O53">
        <f>VLOOKUP(O2,KNMI!$Z$186:$AA$368,2,FALSE)</f>
        <v>2</v>
      </c>
      <c r="P53">
        <f>VLOOKUP(P2,KNMI!$Z$186:$AA$368,2,FALSE)</f>
        <v>2</v>
      </c>
      <c r="Q53">
        <f>VLOOKUP(Q2,KNMI!$Z$186:$AA$368,2,FALSE)</f>
        <v>4</v>
      </c>
      <c r="R53">
        <f>VLOOKUP(R2,KNMI!$Z$186:$AA$368,2,FALSE)</f>
        <v>4</v>
      </c>
      <c r="S53">
        <f>VLOOKUP(S2,KNMI!$Z$186:$AA$368,2,FALSE)</f>
        <v>5</v>
      </c>
      <c r="T53">
        <f>VLOOKUP(T2,KNMI!$Z$186:$AA$368,2,FALSE)</f>
        <v>5</v>
      </c>
      <c r="U53">
        <f>VLOOKUP(U2,KNMI!$Z$186:$AA$368,2,FALSE)</f>
        <v>2</v>
      </c>
      <c r="V53">
        <f>VLOOKUP(V2,KNMI!$Z$186:$AA$368,2,FALSE)</f>
        <v>2</v>
      </c>
      <c r="W53">
        <f>VLOOKUP(W2,KNMI!$Z$186:$AA$368,2,FALSE)</f>
        <v>4</v>
      </c>
      <c r="X53">
        <f>VLOOKUP(X2,KNMI!$Z$186:$AA$368,2,FALSE)</f>
        <v>4</v>
      </c>
      <c r="Y53">
        <f>VLOOKUP(Y2,KNMI!$Z$186:$AA$368,2,FALSE)</f>
        <v>7</v>
      </c>
      <c r="Z53">
        <f>VLOOKUP(Z2,KNMI!$Z$186:$AA$368,2,FALSE)</f>
        <v>7</v>
      </c>
      <c r="AA53">
        <f>VLOOKUP(AA2,KNMI!$Z$186:$AA$368,2,FALSE)</f>
        <v>7</v>
      </c>
      <c r="AB53">
        <f>VLOOKUP(AB2,KNMI!$Z$186:$AA$368,2,FALSE)</f>
        <v>7</v>
      </c>
      <c r="AC53">
        <f>VLOOKUP(AC2,KNMI!$Z$186:$AA$368,2,FALSE)</f>
        <v>7</v>
      </c>
      <c r="AD53">
        <f>VLOOKUP(AD2,KNMI!$Z$186:$AA$368,2,FALSE)</f>
        <v>7</v>
      </c>
      <c r="AE53">
        <f>VLOOKUP(AE2,KNMI!$Z$186:$AA$368,2,FALSE)</f>
        <v>2</v>
      </c>
      <c r="AF53">
        <f>VLOOKUP(AF2,KNMI!$Z$186:$AA$368,2,FALSE)</f>
        <v>2</v>
      </c>
      <c r="AG53">
        <f>VLOOKUP(AG2,KNMI!$Z$186:$AA$368,2,FALSE)</f>
        <v>6</v>
      </c>
      <c r="AH53">
        <f>VLOOKUP(AH2,KNMI!$Z$186:$AA$368,2,FALSE)</f>
        <v>6</v>
      </c>
      <c r="AI53">
        <f>VLOOKUP(AI2,KNMI!$Z$186:$AA$368,2,FALSE)</f>
        <v>5</v>
      </c>
      <c r="AJ53">
        <f>VLOOKUP(AJ2,KNMI!$Z$186:$AA$368,2,FALSE)</f>
        <v>5</v>
      </c>
      <c r="AK53">
        <f>VLOOKUP(AK2,KNMI!$Z$186:$AA$368,2,FALSE)</f>
        <v>6</v>
      </c>
      <c r="AL53">
        <f>VLOOKUP(AL2,KNMI!$Z$186:$AA$368,2,FALSE)</f>
        <v>6</v>
      </c>
      <c r="AM53">
        <f>VLOOKUP(AM2,KNMI!$Z$186:$AA$368,2,FALSE)</f>
        <v>5</v>
      </c>
      <c r="AN53">
        <f>VLOOKUP(AN2,KNMI!$Z$186:$AA$368,2,FALSE)</f>
        <v>5</v>
      </c>
      <c r="AO53">
        <f>VLOOKUP(AO2,KNMI!$Z$186:$AA$368,2,FALSE)</f>
        <v>4</v>
      </c>
      <c r="AP53">
        <f>VLOOKUP(AP2,KNMI!$Z$186:$AA$368,2,FALSE)</f>
        <v>4</v>
      </c>
      <c r="AQ53">
        <f>VLOOKUP(AQ2,KNMI!$Z$186:$AA$368,2,FALSE)</f>
        <v>6</v>
      </c>
      <c r="AR53">
        <f>VLOOKUP(AR2,KNMI!$Z$186:$AA$368,2,FALSE)</f>
        <v>6</v>
      </c>
      <c r="AS53">
        <f>VLOOKUP(AS2,KNMI!$Z$186:$AA$368,2,FALSE)</f>
        <v>6</v>
      </c>
      <c r="AT53">
        <f>VLOOKUP(AT2,KNMI!$Z$186:$AA$368,2,FALSE)</f>
        <v>6</v>
      </c>
      <c r="AU53">
        <f>VLOOKUP(AU2,KNMI!$Z$186:$AA$368,2,FALSE)</f>
        <v>6</v>
      </c>
      <c r="AV53">
        <f>VLOOKUP(AV2,KNMI!$Z$186:$AA$368,2,FALSE)</f>
        <v>6</v>
      </c>
      <c r="AW53">
        <f>VLOOKUP(AW2,KNMI!$Z$186:$AA$368,2,FALSE)</f>
        <v>6</v>
      </c>
      <c r="AX53">
        <f>VLOOKUP(AX2,KNMI!$Z$186:$AA$368,2,FALSE)</f>
        <v>6</v>
      </c>
      <c r="AY53">
        <f>VLOOKUP(AY2,KNMI!$Z$186:$AA$368,2,FALSE)</f>
        <v>5</v>
      </c>
      <c r="AZ53">
        <f>VLOOKUP(AZ2,KNMI!$Z$186:$AA$368,2,FALSE)</f>
        <v>5</v>
      </c>
      <c r="BA53">
        <f>VLOOKUP(BA2,KNMI!$Z$186:$AA$368,2,FALSE)</f>
        <v>0</v>
      </c>
      <c r="BB53">
        <f>VLOOKUP(BB2,KNMI!$Z$186:$AA$368,2,FALSE)</f>
        <v>0</v>
      </c>
    </row>
  </sheetData>
  <sortState ref="CR9:CS42">
    <sortCondition descending="1" ref="CS9:CS42"/>
  </sortState>
  <mergeCells count="2">
    <mergeCell ref="BT8:BU8"/>
    <mergeCell ref="BV8:BW8"/>
  </mergeCells>
  <phoneticPr fontId="8" type="noConversion"/>
  <conditionalFormatting sqref="C53:BB53">
    <cfRule type="cellIs" dxfId="30" priority="1" operator="greaterThan">
      <formula>3</formula>
    </cfRule>
    <cfRule type="cellIs" dxfId="29" priority="2" operator="between">
      <formula>1</formula>
      <formula>4</formula>
    </cfRule>
    <cfRule type="cellIs" dxfId="28" priority="3" operator="equal">
      <formula>0</formula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"/>
  <sheetViews>
    <sheetView workbookViewId="0">
      <selection activeCell="C1" sqref="C1"/>
    </sheetView>
  </sheetViews>
  <sheetFormatPr defaultRowHeight="12.75" x14ac:dyDescent="0.2"/>
  <cols>
    <col min="1" max="1" width="32.140625" customWidth="1"/>
    <col min="2" max="2" width="3" customWidth="1"/>
    <col min="3" max="3" width="27.5703125" customWidth="1"/>
    <col min="5" max="5" width="9.140625" customWidth="1"/>
    <col min="6" max="6" width="18.140625" customWidth="1"/>
    <col min="14" max="14" width="21.7109375" customWidth="1"/>
  </cols>
  <sheetData>
    <row r="1" spans="1:22" ht="32.25" thickBot="1" x14ac:dyDescent="0.25">
      <c r="A1" s="1" t="s">
        <v>0</v>
      </c>
      <c r="B1" s="1"/>
      <c r="C1" s="34" t="s">
        <v>0</v>
      </c>
      <c r="D1" s="35">
        <v>16</v>
      </c>
      <c r="E1" s="36" t="s">
        <v>1</v>
      </c>
      <c r="F1" s="104">
        <v>43573</v>
      </c>
      <c r="J1" s="134">
        <v>0</v>
      </c>
      <c r="K1" s="134">
        <v>1</v>
      </c>
      <c r="L1" s="134">
        <v>2</v>
      </c>
      <c r="M1" s="134">
        <v>3</v>
      </c>
      <c r="N1" s="134">
        <v>4</v>
      </c>
      <c r="O1" s="134">
        <v>5</v>
      </c>
      <c r="P1" s="134">
        <v>6</v>
      </c>
      <c r="Q1" s="134">
        <v>7</v>
      </c>
      <c r="R1" s="134">
        <v>8</v>
      </c>
      <c r="S1" s="134">
        <v>9</v>
      </c>
      <c r="T1" s="134">
        <v>10</v>
      </c>
      <c r="U1" s="134">
        <v>11</v>
      </c>
      <c r="V1" s="134">
        <v>12</v>
      </c>
    </row>
    <row r="2" spans="1:22" ht="32.25" thickBot="1" x14ac:dyDescent="0.25">
      <c r="A2" s="3" t="s">
        <v>2</v>
      </c>
      <c r="B2" s="3"/>
      <c r="C2" s="37" t="s">
        <v>2</v>
      </c>
      <c r="D2" s="40">
        <v>0.52083333333333337</v>
      </c>
      <c r="E2" s="39" t="s">
        <v>3</v>
      </c>
      <c r="F2" s="40">
        <v>0.55208333333333337</v>
      </c>
      <c r="J2" s="134" t="s">
        <v>171</v>
      </c>
      <c r="K2" s="134" t="s">
        <v>172</v>
      </c>
      <c r="L2" s="134" t="s">
        <v>173</v>
      </c>
      <c r="M2" s="134" t="s">
        <v>174</v>
      </c>
      <c r="N2" s="134" t="s">
        <v>175</v>
      </c>
      <c r="O2" s="134" t="s">
        <v>176</v>
      </c>
      <c r="P2" s="134" t="s">
        <v>177</v>
      </c>
      <c r="Q2" s="134" t="s">
        <v>178</v>
      </c>
      <c r="R2" s="134" t="s">
        <v>179</v>
      </c>
      <c r="S2" s="134" t="s">
        <v>180</v>
      </c>
      <c r="T2" s="134" t="s">
        <v>181</v>
      </c>
      <c r="U2" s="134" t="s">
        <v>182</v>
      </c>
      <c r="V2" s="134" t="s">
        <v>183</v>
      </c>
    </row>
    <row r="3" spans="1:22" ht="48" thickBot="1" x14ac:dyDescent="0.25">
      <c r="A3" s="3" t="s">
        <v>4</v>
      </c>
      <c r="B3" s="3"/>
      <c r="C3" s="37" t="s">
        <v>165</v>
      </c>
      <c r="D3" s="38">
        <v>20</v>
      </c>
      <c r="E3" s="39" t="s">
        <v>5</v>
      </c>
      <c r="F3" s="38">
        <v>3</v>
      </c>
      <c r="J3" s="134">
        <v>0</v>
      </c>
      <c r="K3" s="134">
        <v>1</v>
      </c>
      <c r="L3" s="134">
        <v>2.5</v>
      </c>
      <c r="M3" s="134">
        <v>4.5</v>
      </c>
      <c r="N3" s="134">
        <v>6.5</v>
      </c>
      <c r="O3" s="134">
        <v>9</v>
      </c>
      <c r="P3" s="134">
        <v>12</v>
      </c>
      <c r="Q3" s="134">
        <v>15.5</v>
      </c>
      <c r="R3" s="134">
        <v>19</v>
      </c>
      <c r="S3" s="134">
        <v>22.5</v>
      </c>
      <c r="T3" s="134">
        <v>26.5</v>
      </c>
      <c r="U3" s="134">
        <v>30.5</v>
      </c>
      <c r="V3" s="134"/>
    </row>
    <row r="4" spans="1:22" ht="48" thickBot="1" x14ac:dyDescent="0.25">
      <c r="A4" s="3" t="s">
        <v>6</v>
      </c>
      <c r="B4" s="3"/>
      <c r="C4" s="37" t="s">
        <v>6</v>
      </c>
      <c r="D4" s="38">
        <v>0</v>
      </c>
      <c r="E4" s="39" t="s">
        <v>7</v>
      </c>
      <c r="F4" s="38" t="s">
        <v>158</v>
      </c>
    </row>
    <row r="5" spans="1:22" ht="15.75" thickBot="1" x14ac:dyDescent="0.25">
      <c r="A5" s="4"/>
      <c r="B5" s="4"/>
      <c r="C5" s="4"/>
    </row>
    <row r="6" spans="1:22" ht="51.75" x14ac:dyDescent="0.2">
      <c r="A6" s="5"/>
      <c r="B6" s="5"/>
      <c r="C6" s="5"/>
      <c r="D6" s="148"/>
      <c r="E6" s="149"/>
      <c r="F6" s="150"/>
      <c r="G6" s="9" t="s">
        <v>10</v>
      </c>
      <c r="H6" s="12"/>
    </row>
    <row r="7" spans="1:22" ht="63" x14ac:dyDescent="0.2">
      <c r="A7" s="6"/>
      <c r="B7" s="6"/>
      <c r="C7" s="6"/>
      <c r="D7" s="151" t="s">
        <v>9</v>
      </c>
      <c r="E7" s="152"/>
      <c r="F7" s="153"/>
      <c r="G7" s="10" t="s">
        <v>11</v>
      </c>
      <c r="H7" s="13" t="s">
        <v>13</v>
      </c>
    </row>
    <row r="8" spans="1:22" ht="37.5" thickBot="1" x14ac:dyDescent="0.25">
      <c r="A8" s="7" t="s">
        <v>8</v>
      </c>
      <c r="B8" s="7"/>
      <c r="C8" s="7" t="s">
        <v>8</v>
      </c>
      <c r="D8" s="154"/>
      <c r="E8" s="155"/>
      <c r="F8" s="156"/>
      <c r="G8" s="10" t="s">
        <v>12</v>
      </c>
      <c r="H8" s="13"/>
      <c r="J8" s="123" t="s">
        <v>160</v>
      </c>
      <c r="K8" s="123" t="s">
        <v>161</v>
      </c>
      <c r="L8" s="123"/>
      <c r="M8" s="123" t="s">
        <v>160</v>
      </c>
      <c r="N8" s="123" t="s">
        <v>161</v>
      </c>
    </row>
    <row r="9" spans="1:22" ht="78.75" x14ac:dyDescent="0.2">
      <c r="A9" s="8"/>
      <c r="B9" s="8"/>
      <c r="C9" s="8"/>
      <c r="D9" s="48">
        <v>1</v>
      </c>
      <c r="E9" s="48">
        <v>2</v>
      </c>
      <c r="F9" s="48">
        <v>3</v>
      </c>
      <c r="G9" s="10"/>
      <c r="H9" s="13" t="s">
        <v>14</v>
      </c>
      <c r="J9" s="124">
        <f>SUM(J10:J43)</f>
        <v>19</v>
      </c>
      <c r="K9" s="124">
        <f>COUNTIF(J11:J43,"&gt;0")</f>
        <v>6</v>
      </c>
      <c r="L9" s="124"/>
      <c r="M9" s="124">
        <f>SUM(M10:M43)</f>
        <v>6</v>
      </c>
      <c r="N9" s="124">
        <f>COUNTIF(M11:M43,"&gt;0")</f>
        <v>4</v>
      </c>
    </row>
    <row r="10" spans="1:22" ht="13.5" thickBot="1" x14ac:dyDescent="0.25">
      <c r="A10" s="2"/>
      <c r="B10" s="2"/>
      <c r="C10" s="2"/>
      <c r="D10" s="14" t="s">
        <v>15</v>
      </c>
      <c r="E10" s="14" t="s">
        <v>16</v>
      </c>
      <c r="F10" s="14" t="s">
        <v>17</v>
      </c>
      <c r="G10" s="11"/>
      <c r="H10" s="49"/>
      <c r="J10" s="27" t="s">
        <v>45</v>
      </c>
    </row>
    <row r="11" spans="1:22" ht="29.25" customHeight="1" thickBot="1" x14ac:dyDescent="0.3">
      <c r="A11" s="15" t="s">
        <v>18</v>
      </c>
      <c r="B11" s="15"/>
      <c r="C11" s="41" t="s">
        <v>18</v>
      </c>
      <c r="D11" s="105">
        <v>5</v>
      </c>
      <c r="E11" s="105">
        <v>3</v>
      </c>
      <c r="F11" s="105">
        <v>1</v>
      </c>
      <c r="G11" s="16"/>
      <c r="H11" s="16"/>
      <c r="J11">
        <f>SUM(D11:F11)</f>
        <v>9</v>
      </c>
      <c r="M11" s="130">
        <f>IF(ISNUMBER(VLOOKUP($A11,$N$11:$S$43,6,FALSE)),VLOOKUP($A11,$N$11:$S$43,6,FALSE),0)</f>
        <v>0</v>
      </c>
      <c r="N11" s="41" t="s">
        <v>23</v>
      </c>
      <c r="O11" s="131">
        <v>2</v>
      </c>
      <c r="P11" s="131"/>
      <c r="Q11" s="131"/>
      <c r="S11">
        <f>SUM(O11:Q11)</f>
        <v>2</v>
      </c>
    </row>
    <row r="12" spans="1:22" ht="29.25" customHeight="1" thickBot="1" x14ac:dyDescent="0.3">
      <c r="A12" s="15" t="s">
        <v>19</v>
      </c>
      <c r="B12" s="15"/>
      <c r="C12" s="42" t="s">
        <v>19</v>
      </c>
      <c r="D12" s="43">
        <v>4</v>
      </c>
      <c r="E12" s="43"/>
      <c r="F12" s="43"/>
      <c r="G12" s="16"/>
      <c r="H12" s="16"/>
      <c r="J12">
        <f t="shared" ref="J12:J40" si="0">SUM(D12:F12)</f>
        <v>4</v>
      </c>
      <c r="M12" s="130">
        <f t="shared" ref="M12:M43" si="1">IF(ISNUMBER(VLOOKUP($A12,$N$11:$S$43,6,FALSE)),VLOOKUP($A12,$N$11:$S$43,6,FALSE),0)</f>
        <v>0</v>
      </c>
      <c r="N12" s="42" t="s">
        <v>20</v>
      </c>
      <c r="O12" s="132">
        <v>1</v>
      </c>
      <c r="P12" s="132"/>
      <c r="Q12" s="132"/>
      <c r="S12">
        <f t="shared" ref="S12:S43" si="2">SUM(O12:Q12)</f>
        <v>1</v>
      </c>
    </row>
    <row r="13" spans="1:22" ht="29.25" customHeight="1" thickBot="1" x14ac:dyDescent="0.3">
      <c r="A13" s="15" t="s">
        <v>20</v>
      </c>
      <c r="B13" s="15"/>
      <c r="C13" s="42" t="s">
        <v>20</v>
      </c>
      <c r="D13" s="43">
        <v>3</v>
      </c>
      <c r="E13" s="43"/>
      <c r="F13" s="43"/>
      <c r="G13" s="16"/>
      <c r="H13" s="16"/>
      <c r="J13">
        <f t="shared" si="0"/>
        <v>3</v>
      </c>
      <c r="M13" s="130">
        <f t="shared" si="1"/>
        <v>1</v>
      </c>
      <c r="N13" s="42" t="s">
        <v>38</v>
      </c>
      <c r="O13" s="132"/>
      <c r="P13" s="132"/>
      <c r="Q13" s="132"/>
      <c r="S13">
        <f t="shared" si="2"/>
        <v>0</v>
      </c>
    </row>
    <row r="14" spans="1:22" ht="29.25" customHeight="1" thickBot="1" x14ac:dyDescent="0.3">
      <c r="A14" s="15" t="s">
        <v>21</v>
      </c>
      <c r="B14" s="15"/>
      <c r="C14" s="42" t="s">
        <v>192</v>
      </c>
      <c r="D14" s="43"/>
      <c r="E14" s="43"/>
      <c r="F14" s="43"/>
      <c r="G14" s="16"/>
      <c r="H14" s="16"/>
      <c r="J14">
        <f t="shared" si="0"/>
        <v>0</v>
      </c>
      <c r="M14" s="130">
        <f t="shared" si="1"/>
        <v>0</v>
      </c>
      <c r="N14" s="42" t="s">
        <v>22</v>
      </c>
      <c r="O14" s="132"/>
      <c r="P14" s="132"/>
      <c r="Q14" s="132"/>
      <c r="S14">
        <f t="shared" si="2"/>
        <v>0</v>
      </c>
    </row>
    <row r="15" spans="1:22" ht="29.25" customHeight="1" thickBot="1" x14ac:dyDescent="0.3">
      <c r="A15" s="15" t="s">
        <v>22</v>
      </c>
      <c r="B15" s="15"/>
      <c r="C15" s="42" t="s">
        <v>22</v>
      </c>
      <c r="D15" s="43"/>
      <c r="E15" s="43"/>
      <c r="F15" s="43"/>
      <c r="G15" s="16"/>
      <c r="H15" s="16"/>
      <c r="J15">
        <f t="shared" si="0"/>
        <v>0</v>
      </c>
      <c r="M15" s="130">
        <f t="shared" si="1"/>
        <v>0</v>
      </c>
      <c r="N15" s="42" t="s">
        <v>18</v>
      </c>
      <c r="O15" s="132"/>
      <c r="P15" s="132"/>
      <c r="Q15" s="132"/>
      <c r="S15">
        <f t="shared" si="2"/>
        <v>0</v>
      </c>
    </row>
    <row r="16" spans="1:22" ht="29.25" customHeight="1" thickBot="1" x14ac:dyDescent="0.3">
      <c r="A16" s="15" t="s">
        <v>23</v>
      </c>
      <c r="B16" s="15"/>
      <c r="C16" s="42" t="s">
        <v>23</v>
      </c>
      <c r="D16" s="43"/>
      <c r="E16" s="43"/>
      <c r="F16" s="43"/>
      <c r="G16" s="16"/>
      <c r="H16" s="16"/>
      <c r="J16">
        <f t="shared" si="0"/>
        <v>0</v>
      </c>
      <c r="M16" s="130">
        <f t="shared" si="1"/>
        <v>2</v>
      </c>
      <c r="N16" s="42" t="s">
        <v>24</v>
      </c>
      <c r="O16" s="132">
        <v>2</v>
      </c>
      <c r="P16" s="132"/>
      <c r="Q16" s="132"/>
      <c r="S16">
        <f t="shared" si="2"/>
        <v>2</v>
      </c>
    </row>
    <row r="17" spans="1:19" ht="29.25" customHeight="1" thickBot="1" x14ac:dyDescent="0.3">
      <c r="A17" s="15" t="s">
        <v>24</v>
      </c>
      <c r="B17" s="15"/>
      <c r="C17" s="42" t="s">
        <v>24</v>
      </c>
      <c r="D17" s="43">
        <v>1</v>
      </c>
      <c r="E17" s="43"/>
      <c r="F17" s="43"/>
      <c r="G17" s="16"/>
      <c r="H17" s="16"/>
      <c r="J17">
        <f t="shared" si="0"/>
        <v>1</v>
      </c>
      <c r="M17" s="130">
        <f t="shared" si="1"/>
        <v>2</v>
      </c>
      <c r="N17" s="42" t="s">
        <v>25</v>
      </c>
      <c r="O17" s="132"/>
      <c r="P17" s="132"/>
      <c r="Q17" s="132"/>
      <c r="S17">
        <f t="shared" si="2"/>
        <v>0</v>
      </c>
    </row>
    <row r="18" spans="1:19" ht="29.25" customHeight="1" thickBot="1" x14ac:dyDescent="0.3">
      <c r="A18" s="15" t="s">
        <v>25</v>
      </c>
      <c r="B18" s="15"/>
      <c r="C18" s="42" t="s">
        <v>25</v>
      </c>
      <c r="D18" s="43"/>
      <c r="E18" s="43"/>
      <c r="F18" s="43"/>
      <c r="G18" s="16"/>
      <c r="H18" s="16"/>
      <c r="J18">
        <f t="shared" si="0"/>
        <v>0</v>
      </c>
      <c r="M18" s="130">
        <f t="shared" si="1"/>
        <v>0</v>
      </c>
      <c r="N18" s="42" t="s">
        <v>40</v>
      </c>
      <c r="O18" s="132"/>
      <c r="P18" s="132"/>
      <c r="Q18" s="132"/>
      <c r="S18">
        <f t="shared" si="2"/>
        <v>0</v>
      </c>
    </row>
    <row r="19" spans="1:19" ht="29.25" customHeight="1" thickBot="1" x14ac:dyDescent="0.3">
      <c r="A19" s="15" t="s">
        <v>26</v>
      </c>
      <c r="B19" s="15"/>
      <c r="C19" s="42" t="s">
        <v>26</v>
      </c>
      <c r="D19" s="43"/>
      <c r="E19" s="43"/>
      <c r="F19" s="43"/>
      <c r="G19" s="16"/>
      <c r="H19" s="16"/>
      <c r="J19">
        <f t="shared" si="0"/>
        <v>0</v>
      </c>
      <c r="M19" s="130">
        <f t="shared" si="1"/>
        <v>0</v>
      </c>
      <c r="N19" s="42" t="s">
        <v>26</v>
      </c>
      <c r="O19" s="132"/>
      <c r="P19" s="132"/>
      <c r="Q19" s="132"/>
      <c r="S19">
        <f t="shared" si="2"/>
        <v>0</v>
      </c>
    </row>
    <row r="20" spans="1:19" ht="29.25" customHeight="1" thickBot="1" x14ac:dyDescent="0.3">
      <c r="A20" s="15" t="s">
        <v>27</v>
      </c>
      <c r="B20" s="15"/>
      <c r="C20" s="42" t="s">
        <v>27</v>
      </c>
      <c r="D20" s="43"/>
      <c r="E20" s="43"/>
      <c r="F20" s="43"/>
      <c r="G20" s="16"/>
      <c r="H20" s="16"/>
      <c r="J20">
        <f t="shared" si="0"/>
        <v>0</v>
      </c>
      <c r="M20" s="130">
        <f t="shared" si="1"/>
        <v>0</v>
      </c>
      <c r="N20" s="42" t="s">
        <v>32</v>
      </c>
      <c r="O20" s="132"/>
      <c r="P20" s="132"/>
      <c r="Q20" s="132"/>
      <c r="S20">
        <f t="shared" si="2"/>
        <v>0</v>
      </c>
    </row>
    <row r="21" spans="1:19" ht="29.25" customHeight="1" thickBot="1" x14ac:dyDescent="0.3">
      <c r="A21" s="15" t="s">
        <v>28</v>
      </c>
      <c r="B21" s="15"/>
      <c r="C21" s="42" t="s">
        <v>28</v>
      </c>
      <c r="D21" s="43"/>
      <c r="E21" s="43"/>
      <c r="F21" s="43"/>
      <c r="G21" s="16"/>
      <c r="H21" s="16"/>
      <c r="J21">
        <f t="shared" si="0"/>
        <v>0</v>
      </c>
      <c r="M21" s="130">
        <f t="shared" si="1"/>
        <v>1</v>
      </c>
      <c r="N21" s="42" t="s">
        <v>30</v>
      </c>
      <c r="O21" s="132"/>
      <c r="P21" s="132"/>
      <c r="Q21" s="132"/>
      <c r="S21">
        <f t="shared" si="2"/>
        <v>0</v>
      </c>
    </row>
    <row r="22" spans="1:19" ht="29.25" customHeight="1" thickBot="1" x14ac:dyDescent="0.3">
      <c r="A22" s="15" t="s">
        <v>29</v>
      </c>
      <c r="B22" s="15"/>
      <c r="C22" s="42" t="s">
        <v>29</v>
      </c>
      <c r="D22" s="43"/>
      <c r="E22" s="43"/>
      <c r="F22" s="43"/>
      <c r="G22" s="16"/>
      <c r="H22" s="16"/>
      <c r="J22">
        <f t="shared" si="0"/>
        <v>0</v>
      </c>
      <c r="M22" s="130">
        <f t="shared" si="1"/>
        <v>0</v>
      </c>
      <c r="N22" s="42" t="s">
        <v>37</v>
      </c>
      <c r="O22" s="132"/>
      <c r="P22" s="132"/>
      <c r="Q22" s="132"/>
      <c r="S22">
        <f t="shared" si="2"/>
        <v>0</v>
      </c>
    </row>
    <row r="23" spans="1:19" ht="29.25" customHeight="1" thickBot="1" x14ac:dyDescent="0.3">
      <c r="A23" s="15" t="s">
        <v>30</v>
      </c>
      <c r="B23" s="15"/>
      <c r="C23" s="42" t="s">
        <v>30</v>
      </c>
      <c r="D23" s="43"/>
      <c r="E23" s="43"/>
      <c r="F23" s="43"/>
      <c r="G23" s="16"/>
      <c r="H23" s="16"/>
      <c r="J23">
        <f t="shared" si="0"/>
        <v>0</v>
      </c>
      <c r="M23" s="130">
        <f t="shared" si="1"/>
        <v>0</v>
      </c>
      <c r="N23" s="42" t="s">
        <v>29</v>
      </c>
      <c r="O23" s="132"/>
      <c r="P23" s="132"/>
      <c r="Q23" s="132"/>
      <c r="S23">
        <f t="shared" si="2"/>
        <v>0</v>
      </c>
    </row>
    <row r="24" spans="1:19" ht="29.25" customHeight="1" thickBot="1" x14ac:dyDescent="0.3">
      <c r="A24" s="15" t="s">
        <v>31</v>
      </c>
      <c r="B24" s="15"/>
      <c r="C24" s="42" t="s">
        <v>31</v>
      </c>
      <c r="D24" s="43"/>
      <c r="E24" s="43"/>
      <c r="F24" s="43"/>
      <c r="G24" s="16"/>
      <c r="H24" s="16"/>
      <c r="J24">
        <f t="shared" si="0"/>
        <v>0</v>
      </c>
      <c r="M24" s="130">
        <f t="shared" si="1"/>
        <v>0</v>
      </c>
      <c r="N24" s="42" t="s">
        <v>28</v>
      </c>
      <c r="O24" s="132">
        <v>1</v>
      </c>
      <c r="P24" s="132"/>
      <c r="Q24" s="132"/>
      <c r="S24">
        <f t="shared" si="2"/>
        <v>1</v>
      </c>
    </row>
    <row r="25" spans="1:19" ht="29.25" customHeight="1" thickBot="1" x14ac:dyDescent="0.3">
      <c r="A25" s="15" t="s">
        <v>32</v>
      </c>
      <c r="B25" s="15"/>
      <c r="C25" s="42" t="s">
        <v>32</v>
      </c>
      <c r="D25" s="43"/>
      <c r="E25" s="43"/>
      <c r="F25" s="43"/>
      <c r="G25" s="16"/>
      <c r="H25" s="16"/>
      <c r="J25">
        <f t="shared" si="0"/>
        <v>0</v>
      </c>
      <c r="M25" s="130">
        <f t="shared" si="1"/>
        <v>0</v>
      </c>
      <c r="N25" s="42" t="s">
        <v>39</v>
      </c>
      <c r="O25" s="132"/>
      <c r="P25" s="132"/>
      <c r="Q25" s="132"/>
      <c r="S25">
        <f t="shared" si="2"/>
        <v>0</v>
      </c>
    </row>
    <row r="26" spans="1:19" ht="29.25" customHeight="1" thickBot="1" x14ac:dyDescent="0.3">
      <c r="A26" s="15" t="s">
        <v>33</v>
      </c>
      <c r="B26" s="15"/>
      <c r="C26" s="42" t="s">
        <v>33</v>
      </c>
      <c r="D26" s="43"/>
      <c r="E26" s="43"/>
      <c r="F26" s="43"/>
      <c r="G26" s="16"/>
      <c r="H26" s="16"/>
      <c r="J26">
        <f t="shared" si="0"/>
        <v>0</v>
      </c>
      <c r="M26" s="130">
        <f t="shared" si="1"/>
        <v>0</v>
      </c>
      <c r="N26" s="42" t="s">
        <v>35</v>
      </c>
      <c r="O26" s="132"/>
      <c r="P26" s="132"/>
      <c r="Q26" s="132"/>
      <c r="S26">
        <f t="shared" si="2"/>
        <v>0</v>
      </c>
    </row>
    <row r="27" spans="1:19" ht="29.25" customHeight="1" thickBot="1" x14ac:dyDescent="0.3">
      <c r="A27" s="15" t="s">
        <v>34</v>
      </c>
      <c r="B27" s="15"/>
      <c r="C27" s="42" t="s">
        <v>34</v>
      </c>
      <c r="D27" s="43">
        <v>1</v>
      </c>
      <c r="E27" s="43"/>
      <c r="F27" s="43"/>
      <c r="G27" s="16"/>
      <c r="H27" s="16"/>
      <c r="J27">
        <f t="shared" si="0"/>
        <v>1</v>
      </c>
      <c r="M27" s="130">
        <f t="shared" si="1"/>
        <v>0</v>
      </c>
      <c r="N27" s="42" t="s">
        <v>34</v>
      </c>
      <c r="O27" s="132"/>
      <c r="P27" s="132"/>
      <c r="Q27" s="132"/>
      <c r="S27">
        <f t="shared" si="2"/>
        <v>0</v>
      </c>
    </row>
    <row r="28" spans="1:19" ht="29.25" customHeight="1" thickBot="1" x14ac:dyDescent="0.3">
      <c r="A28" s="15" t="s">
        <v>35</v>
      </c>
      <c r="B28" s="15"/>
      <c r="C28" s="42" t="s">
        <v>35</v>
      </c>
      <c r="D28" s="43"/>
      <c r="E28" s="43"/>
      <c r="F28" s="43"/>
      <c r="G28" s="16"/>
      <c r="H28" s="16"/>
      <c r="J28">
        <f t="shared" si="0"/>
        <v>0</v>
      </c>
      <c r="M28" s="130">
        <f t="shared" si="1"/>
        <v>0</v>
      </c>
      <c r="N28" s="42" t="s">
        <v>184</v>
      </c>
      <c r="O28" s="132"/>
      <c r="P28" s="132"/>
      <c r="Q28" s="132"/>
      <c r="S28">
        <f t="shared" si="2"/>
        <v>0</v>
      </c>
    </row>
    <row r="29" spans="1:19" ht="29.25" customHeight="1" thickBot="1" x14ac:dyDescent="0.3">
      <c r="A29" s="15" t="s">
        <v>36</v>
      </c>
      <c r="B29" s="15"/>
      <c r="C29" s="42" t="s">
        <v>184</v>
      </c>
      <c r="D29" s="43"/>
      <c r="E29" s="43"/>
      <c r="F29" s="43"/>
      <c r="G29" s="16"/>
      <c r="H29" s="16"/>
      <c r="J29">
        <f t="shared" si="0"/>
        <v>0</v>
      </c>
      <c r="M29" s="130">
        <f t="shared" si="1"/>
        <v>0</v>
      </c>
      <c r="N29" s="42" t="s">
        <v>27</v>
      </c>
      <c r="O29" s="132"/>
      <c r="P29" s="132"/>
      <c r="Q29" s="132"/>
      <c r="S29">
        <f t="shared" si="2"/>
        <v>0</v>
      </c>
    </row>
    <row r="30" spans="1:19" ht="29.25" customHeight="1" thickBot="1" x14ac:dyDescent="0.3">
      <c r="A30" s="15" t="s">
        <v>37</v>
      </c>
      <c r="B30" s="15"/>
      <c r="C30" s="42" t="s">
        <v>37</v>
      </c>
      <c r="D30" s="43"/>
      <c r="E30" s="43"/>
      <c r="F30" s="43"/>
      <c r="G30" s="16"/>
      <c r="H30" s="16"/>
      <c r="J30">
        <f t="shared" si="0"/>
        <v>0</v>
      </c>
      <c r="M30" s="130">
        <f t="shared" si="1"/>
        <v>0</v>
      </c>
      <c r="N30" s="42" t="s">
        <v>21</v>
      </c>
      <c r="O30" s="132"/>
      <c r="P30" s="132"/>
      <c r="Q30" s="132"/>
      <c r="S30">
        <f t="shared" si="2"/>
        <v>0</v>
      </c>
    </row>
    <row r="31" spans="1:19" ht="29.25" customHeight="1" thickBot="1" x14ac:dyDescent="0.3">
      <c r="A31" s="15" t="s">
        <v>38</v>
      </c>
      <c r="B31" s="15"/>
      <c r="C31" s="42" t="s">
        <v>38</v>
      </c>
      <c r="D31" s="43">
        <v>1</v>
      </c>
      <c r="E31" s="43"/>
      <c r="F31" s="43"/>
      <c r="G31" s="16"/>
      <c r="H31" s="16"/>
      <c r="J31">
        <f t="shared" si="0"/>
        <v>1</v>
      </c>
      <c r="M31" s="130">
        <f t="shared" si="1"/>
        <v>0</v>
      </c>
      <c r="N31" s="42" t="s">
        <v>19</v>
      </c>
      <c r="O31" s="132"/>
      <c r="P31" s="132"/>
      <c r="Q31" s="132"/>
      <c r="S31">
        <f t="shared" si="2"/>
        <v>0</v>
      </c>
    </row>
    <row r="32" spans="1:19" ht="29.25" customHeight="1" thickBot="1" x14ac:dyDescent="0.3">
      <c r="A32" s="15" t="s">
        <v>39</v>
      </c>
      <c r="B32" s="15"/>
      <c r="C32" s="42" t="s">
        <v>39</v>
      </c>
      <c r="D32" s="43" t="s">
        <v>170</v>
      </c>
      <c r="E32" s="43" t="s">
        <v>170</v>
      </c>
      <c r="F32" s="43" t="s">
        <v>170</v>
      </c>
      <c r="G32" s="16"/>
      <c r="H32" s="16"/>
      <c r="J32">
        <f t="shared" si="0"/>
        <v>0</v>
      </c>
      <c r="M32" s="130">
        <f t="shared" si="1"/>
        <v>0</v>
      </c>
      <c r="N32" s="42" t="s">
        <v>31</v>
      </c>
      <c r="O32" s="132"/>
      <c r="P32" s="132"/>
      <c r="Q32" s="132"/>
      <c r="S32">
        <f t="shared" si="2"/>
        <v>0</v>
      </c>
    </row>
    <row r="33" spans="1:19" ht="29.25" customHeight="1" thickBot="1" x14ac:dyDescent="0.3">
      <c r="A33" s="15" t="s">
        <v>40</v>
      </c>
      <c r="B33" s="15"/>
      <c r="C33" s="42" t="s">
        <v>40</v>
      </c>
      <c r="D33" s="43" t="s">
        <v>170</v>
      </c>
      <c r="E33" s="43" t="s">
        <v>170</v>
      </c>
      <c r="F33" s="43" t="s">
        <v>170</v>
      </c>
      <c r="G33" s="16"/>
      <c r="H33" s="16"/>
      <c r="J33">
        <f t="shared" si="0"/>
        <v>0</v>
      </c>
      <c r="M33" s="130">
        <f t="shared" si="1"/>
        <v>0</v>
      </c>
      <c r="N33" s="42" t="s">
        <v>33</v>
      </c>
      <c r="O33" s="132"/>
      <c r="P33" s="132"/>
      <c r="Q33" s="132"/>
      <c r="S33">
        <f t="shared" si="2"/>
        <v>0</v>
      </c>
    </row>
    <row r="34" spans="1:19" ht="29.25" customHeight="1" thickBot="1" x14ac:dyDescent="0.3">
      <c r="A34" s="15" t="s">
        <v>41</v>
      </c>
      <c r="B34" s="15"/>
      <c r="C34" s="42" t="s">
        <v>41</v>
      </c>
      <c r="D34" s="43" t="s">
        <v>170</v>
      </c>
      <c r="E34" s="43" t="s">
        <v>170</v>
      </c>
      <c r="F34" s="43" t="s">
        <v>170</v>
      </c>
      <c r="G34" s="16"/>
      <c r="H34" s="16"/>
      <c r="J34">
        <f t="shared" si="0"/>
        <v>0</v>
      </c>
      <c r="M34" s="130">
        <f t="shared" si="1"/>
        <v>0</v>
      </c>
      <c r="N34" s="129" t="s">
        <v>166</v>
      </c>
      <c r="O34" s="132"/>
      <c r="P34" s="132"/>
      <c r="Q34" s="132"/>
      <c r="S34">
        <f t="shared" si="2"/>
        <v>0</v>
      </c>
    </row>
    <row r="35" spans="1:19" ht="29.25" customHeight="1" thickBot="1" x14ac:dyDescent="0.3">
      <c r="A35" s="17" t="s">
        <v>42</v>
      </c>
      <c r="B35" s="17"/>
      <c r="C35" s="44" t="s">
        <v>42</v>
      </c>
      <c r="D35" s="43" t="s">
        <v>170</v>
      </c>
      <c r="E35" s="43" t="s">
        <v>170</v>
      </c>
      <c r="F35" s="43" t="s">
        <v>170</v>
      </c>
      <c r="G35" s="16"/>
      <c r="H35" s="16"/>
      <c r="J35">
        <f t="shared" si="0"/>
        <v>0</v>
      </c>
      <c r="M35" s="130">
        <f t="shared" si="1"/>
        <v>0</v>
      </c>
      <c r="N35" s="129" t="s">
        <v>167</v>
      </c>
      <c r="O35" s="132"/>
      <c r="P35" s="132"/>
      <c r="Q35" s="132"/>
      <c r="S35">
        <f t="shared" si="2"/>
        <v>0</v>
      </c>
    </row>
    <row r="36" spans="1:19" ht="29.25" customHeight="1" thickBot="1" x14ac:dyDescent="0.3">
      <c r="A36" s="17" t="s">
        <v>43</v>
      </c>
      <c r="B36" s="17"/>
      <c r="C36" s="44" t="s">
        <v>43</v>
      </c>
      <c r="D36" s="43" t="s">
        <v>170</v>
      </c>
      <c r="E36" s="43" t="s">
        <v>170</v>
      </c>
      <c r="F36" s="43" t="s">
        <v>170</v>
      </c>
      <c r="G36" s="16"/>
      <c r="H36" s="16"/>
      <c r="J36">
        <f t="shared" si="0"/>
        <v>0</v>
      </c>
      <c r="M36" s="130">
        <f t="shared" si="1"/>
        <v>0</v>
      </c>
      <c r="N36" s="129" t="s">
        <v>42</v>
      </c>
      <c r="O36" s="133"/>
      <c r="P36" s="133"/>
      <c r="Q36" s="133"/>
      <c r="S36">
        <f t="shared" si="2"/>
        <v>0</v>
      </c>
    </row>
    <row r="37" spans="1:19" ht="29.25" customHeight="1" thickBot="1" x14ac:dyDescent="0.3">
      <c r="A37" s="17" t="s">
        <v>44</v>
      </c>
      <c r="B37" s="17"/>
      <c r="C37" s="44" t="s">
        <v>44</v>
      </c>
      <c r="D37" s="43" t="s">
        <v>170</v>
      </c>
      <c r="E37" s="43" t="s">
        <v>170</v>
      </c>
      <c r="F37" s="43" t="s">
        <v>170</v>
      </c>
      <c r="G37" s="16"/>
      <c r="H37" s="16"/>
      <c r="J37">
        <f t="shared" si="0"/>
        <v>0</v>
      </c>
      <c r="M37" s="130">
        <f t="shared" si="1"/>
        <v>0</v>
      </c>
      <c r="N37" s="129" t="s">
        <v>44</v>
      </c>
      <c r="O37" s="133"/>
      <c r="P37" s="133"/>
      <c r="Q37" s="133"/>
      <c r="S37">
        <f t="shared" si="2"/>
        <v>0</v>
      </c>
    </row>
    <row r="38" spans="1:19" ht="29.25" customHeight="1" thickBot="1" x14ac:dyDescent="0.3">
      <c r="A38" s="17" t="s">
        <v>47</v>
      </c>
      <c r="B38" s="19"/>
      <c r="C38" s="44" t="s">
        <v>55</v>
      </c>
      <c r="D38" s="43" t="s">
        <v>170</v>
      </c>
      <c r="E38" s="43" t="s">
        <v>170</v>
      </c>
      <c r="F38" s="43" t="s">
        <v>170</v>
      </c>
      <c r="G38" s="16"/>
      <c r="H38" s="16"/>
      <c r="J38">
        <f t="shared" si="0"/>
        <v>0</v>
      </c>
      <c r="M38" s="130">
        <f t="shared" si="1"/>
        <v>0</v>
      </c>
      <c r="N38" s="129" t="s">
        <v>168</v>
      </c>
      <c r="O38" s="133"/>
      <c r="P38" s="133"/>
      <c r="Q38" s="133"/>
      <c r="S38">
        <f t="shared" si="2"/>
        <v>0</v>
      </c>
    </row>
    <row r="39" spans="1:19" ht="29.25" customHeight="1" thickBot="1" x14ac:dyDescent="0.3">
      <c r="A39" s="17" t="s">
        <v>141</v>
      </c>
      <c r="B39" s="19"/>
      <c r="C39" s="44"/>
      <c r="D39" s="43" t="s">
        <v>170</v>
      </c>
      <c r="E39" s="43" t="s">
        <v>170</v>
      </c>
      <c r="F39" s="43" t="s">
        <v>170</v>
      </c>
      <c r="G39" s="16"/>
      <c r="H39" s="16"/>
      <c r="J39">
        <f t="shared" si="0"/>
        <v>0</v>
      </c>
      <c r="M39" s="130">
        <f t="shared" si="1"/>
        <v>0</v>
      </c>
      <c r="N39" s="129" t="s">
        <v>55</v>
      </c>
      <c r="O39" s="133"/>
      <c r="P39" s="133"/>
      <c r="Q39" s="133"/>
      <c r="S39">
        <f t="shared" si="2"/>
        <v>0</v>
      </c>
    </row>
    <row r="40" spans="1:19" ht="29.25" customHeight="1" thickBot="1" x14ac:dyDescent="0.3">
      <c r="A40" s="17" t="s">
        <v>55</v>
      </c>
      <c r="B40" s="19"/>
      <c r="C40" s="44"/>
      <c r="D40" s="43" t="s">
        <v>170</v>
      </c>
      <c r="E40" s="43" t="s">
        <v>170</v>
      </c>
      <c r="F40" s="43" t="s">
        <v>170</v>
      </c>
      <c r="G40" s="16"/>
      <c r="H40" s="16"/>
      <c r="J40">
        <f t="shared" si="0"/>
        <v>0</v>
      </c>
      <c r="M40" s="130">
        <f t="shared" si="1"/>
        <v>0</v>
      </c>
      <c r="N40" s="129" t="s">
        <v>169</v>
      </c>
      <c r="O40" s="133"/>
      <c r="P40" s="133"/>
      <c r="Q40" s="133"/>
      <c r="S40">
        <f t="shared" si="2"/>
        <v>0</v>
      </c>
    </row>
    <row r="41" spans="1:19" ht="29.25" customHeight="1" thickBot="1" x14ac:dyDescent="0.3">
      <c r="A41" s="17" t="s">
        <v>137</v>
      </c>
      <c r="B41" s="15"/>
      <c r="C41" s="44"/>
      <c r="D41" s="43" t="s">
        <v>170</v>
      </c>
      <c r="E41" s="43" t="s">
        <v>170</v>
      </c>
      <c r="F41" s="43" t="s">
        <v>170</v>
      </c>
      <c r="G41" s="16"/>
      <c r="H41" s="16"/>
      <c r="J41">
        <f t="shared" ref="J41:J43" si="3">SUM(D41:F41)</f>
        <v>0</v>
      </c>
      <c r="M41" s="130">
        <f t="shared" si="1"/>
        <v>0</v>
      </c>
      <c r="N41" s="129"/>
      <c r="O41" s="133"/>
      <c r="P41" s="133"/>
      <c r="Q41" s="133"/>
      <c r="S41">
        <f t="shared" si="2"/>
        <v>0</v>
      </c>
    </row>
    <row r="42" spans="1:19" ht="29.25" customHeight="1" thickBot="1" x14ac:dyDescent="0.3">
      <c r="A42" s="17" t="s">
        <v>138</v>
      </c>
      <c r="B42" s="19"/>
      <c r="C42" s="44"/>
      <c r="D42" s="43" t="s">
        <v>170</v>
      </c>
      <c r="E42" s="43" t="s">
        <v>170</v>
      </c>
      <c r="F42" s="43" t="s">
        <v>170</v>
      </c>
      <c r="G42" s="16"/>
      <c r="H42" s="16"/>
      <c r="J42">
        <f t="shared" si="3"/>
        <v>0</v>
      </c>
      <c r="M42" s="130">
        <f t="shared" si="1"/>
        <v>0</v>
      </c>
      <c r="N42" s="129"/>
      <c r="O42" s="133"/>
      <c r="P42" s="133"/>
      <c r="Q42" s="133"/>
      <c r="S42">
        <f t="shared" si="2"/>
        <v>0</v>
      </c>
    </row>
    <row r="43" spans="1:19" ht="29.25" customHeight="1" thickBot="1" x14ac:dyDescent="0.3">
      <c r="A43" s="17" t="s">
        <v>145</v>
      </c>
      <c r="B43" s="19"/>
      <c r="C43" s="44"/>
      <c r="D43" s="43" t="s">
        <v>170</v>
      </c>
      <c r="E43" s="43" t="s">
        <v>170</v>
      </c>
      <c r="F43" s="43" t="s">
        <v>170</v>
      </c>
      <c r="G43" s="16"/>
      <c r="H43" s="16"/>
      <c r="J43">
        <f t="shared" si="3"/>
        <v>0</v>
      </c>
      <c r="M43" s="130">
        <f t="shared" si="1"/>
        <v>0</v>
      </c>
      <c r="N43" s="129"/>
      <c r="O43" s="133"/>
      <c r="P43" s="133"/>
      <c r="Q43" s="133"/>
      <c r="S43">
        <f t="shared" si="2"/>
        <v>0</v>
      </c>
    </row>
  </sheetData>
  <mergeCells count="3">
    <mergeCell ref="D6:F6"/>
    <mergeCell ref="D7:F7"/>
    <mergeCell ref="D8:F8"/>
  </mergeCells>
  <phoneticPr fontId="8" type="noConversion"/>
  <pageMargins left="0.75" right="0.75" top="1" bottom="1" header="0.5" footer="0.5"/>
  <pageSetup paperSize="9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97"/>
  <sheetViews>
    <sheetView zoomScaleNormal="100" workbookViewId="0">
      <pane xSplit="4" ySplit="3" topLeftCell="E186" activePane="bottomRight" state="frozen"/>
      <selection pane="topRight" activeCell="C1" sqref="C1"/>
      <selection pane="bottomLeft" activeCell="A4" sqref="A4"/>
      <selection pane="bottomRight" activeCell="C3" sqref="C3"/>
    </sheetView>
  </sheetViews>
  <sheetFormatPr defaultRowHeight="12.75" x14ac:dyDescent="0.2"/>
  <cols>
    <col min="1" max="1" width="4.28515625" style="54" customWidth="1"/>
    <col min="2" max="2" width="4.28515625" style="137" customWidth="1"/>
    <col min="3" max="3" width="9.85546875" customWidth="1"/>
    <col min="4" max="4" width="3" customWidth="1"/>
    <col min="6" max="6" width="14.28515625" bestFit="1" customWidth="1"/>
    <col min="8" max="8" width="12.42578125" customWidth="1"/>
    <col min="12" max="12" width="11" customWidth="1"/>
    <col min="13" max="13" width="10.7109375" customWidth="1"/>
  </cols>
  <sheetData>
    <row r="1" spans="1:24" ht="18" x14ac:dyDescent="0.25">
      <c r="C1" s="52" t="s">
        <v>82</v>
      </c>
    </row>
    <row r="2" spans="1:24" ht="15.75" x14ac:dyDescent="0.25">
      <c r="C2" s="53" t="s">
        <v>62</v>
      </c>
      <c r="E2" s="157" t="s">
        <v>85</v>
      </c>
      <c r="F2" s="147"/>
      <c r="G2" s="147"/>
      <c r="H2" s="147"/>
      <c r="I2" s="157" t="s">
        <v>70</v>
      </c>
      <c r="J2" s="147"/>
      <c r="K2" s="76" t="s">
        <v>122</v>
      </c>
      <c r="L2" s="53" t="s">
        <v>68</v>
      </c>
      <c r="M2" s="112" t="s">
        <v>155</v>
      </c>
      <c r="O2" s="53" t="s">
        <v>78</v>
      </c>
      <c r="P2" s="53" t="s">
        <v>80</v>
      </c>
      <c r="Q2" s="53" t="s">
        <v>81</v>
      </c>
      <c r="T2" s="146" t="s">
        <v>125</v>
      </c>
      <c r="U2" s="147"/>
      <c r="W2" s="146" t="s">
        <v>84</v>
      </c>
      <c r="X2" s="147"/>
    </row>
    <row r="3" spans="1:24" ht="15.75" x14ac:dyDescent="0.25">
      <c r="A3" s="102" t="s">
        <v>189</v>
      </c>
      <c r="B3" s="102" t="s">
        <v>185</v>
      </c>
      <c r="C3" s="102" t="s">
        <v>62</v>
      </c>
      <c r="D3" s="102" t="s">
        <v>164</v>
      </c>
      <c r="E3" s="53" t="s">
        <v>64</v>
      </c>
      <c r="F3" s="53" t="s">
        <v>65</v>
      </c>
      <c r="G3" s="53" t="s">
        <v>63</v>
      </c>
      <c r="H3" s="53" t="s">
        <v>66</v>
      </c>
      <c r="I3" s="53" t="s">
        <v>67</v>
      </c>
      <c r="J3" s="53" t="s">
        <v>124</v>
      </c>
      <c r="K3" s="76" t="s">
        <v>123</v>
      </c>
      <c r="L3" s="53" t="s">
        <v>69</v>
      </c>
      <c r="M3" s="112" t="s">
        <v>156</v>
      </c>
      <c r="O3" s="53" t="s">
        <v>79</v>
      </c>
      <c r="P3" s="53" t="s">
        <v>79</v>
      </c>
    </row>
    <row r="4" spans="1:24" x14ac:dyDescent="0.2">
      <c r="A4" s="108" t="s">
        <v>71</v>
      </c>
      <c r="B4" s="136"/>
      <c r="C4" s="56">
        <v>43374</v>
      </c>
      <c r="E4" s="64">
        <v>14</v>
      </c>
      <c r="F4" s="64">
        <v>4.5999999999999996</v>
      </c>
      <c r="G4" s="64">
        <v>9.6</v>
      </c>
      <c r="H4" s="64">
        <v>2.5</v>
      </c>
      <c r="I4" s="65">
        <v>298</v>
      </c>
      <c r="J4" s="64">
        <v>3.6</v>
      </c>
      <c r="K4" s="64">
        <v>6.9</v>
      </c>
      <c r="L4" s="64">
        <v>1.8</v>
      </c>
      <c r="M4" s="66"/>
      <c r="N4" s="66"/>
      <c r="O4" s="66">
        <v>13</v>
      </c>
      <c r="P4" s="66">
        <v>0</v>
      </c>
      <c r="Q4" s="66">
        <v>-100</v>
      </c>
      <c r="T4" s="68">
        <f t="shared" ref="T4:T67" si="0">J4*SIN(I4*PI()/180)</f>
        <v>-3.1786113342921376</v>
      </c>
      <c r="U4" s="68">
        <f t="shared" ref="U4:U67" si="1">J4*COS(I4*PI()/180)</f>
        <v>1.6900976260292055</v>
      </c>
      <c r="W4" s="68">
        <f t="shared" ref="W4:W67" si="2">SIN(I4*PI()/180)</f>
        <v>-0.8829475928589271</v>
      </c>
      <c r="X4" s="68">
        <f t="shared" ref="X4:X67" si="3">COS(I4*PI()/180)</f>
        <v>0.46947156278589042</v>
      </c>
    </row>
    <row r="5" spans="1:24" x14ac:dyDescent="0.2">
      <c r="A5" s="108" t="s">
        <v>72</v>
      </c>
      <c r="B5" s="136"/>
      <c r="C5" s="56">
        <v>43375</v>
      </c>
      <c r="E5" s="64">
        <v>17.399999999999999</v>
      </c>
      <c r="F5" s="64">
        <v>6.7</v>
      </c>
      <c r="G5" s="64">
        <v>11.1</v>
      </c>
      <c r="H5" s="64">
        <v>6.1</v>
      </c>
      <c r="I5" s="59">
        <v>233</v>
      </c>
      <c r="J5" s="57">
        <v>4.5999999999999996</v>
      </c>
      <c r="K5" s="57">
        <v>3.6</v>
      </c>
      <c r="L5" s="57">
        <v>0.4</v>
      </c>
      <c r="O5">
        <v>13</v>
      </c>
      <c r="P5">
        <v>0</v>
      </c>
      <c r="Q5">
        <v>-100</v>
      </c>
      <c r="T5" s="68">
        <f t="shared" si="0"/>
        <v>-3.6737233462175469</v>
      </c>
      <c r="U5" s="68">
        <f t="shared" si="1"/>
        <v>-2.7683491064994219</v>
      </c>
      <c r="W5" s="68">
        <f t="shared" si="2"/>
        <v>-0.79863551004729283</v>
      </c>
      <c r="X5" s="68">
        <f t="shared" si="3"/>
        <v>-0.60181502315204827</v>
      </c>
    </row>
    <row r="6" spans="1:24" x14ac:dyDescent="0.2">
      <c r="A6" s="108" t="s">
        <v>73</v>
      </c>
      <c r="B6" s="136"/>
      <c r="C6" s="56">
        <v>43376</v>
      </c>
      <c r="E6" s="64">
        <v>17.2</v>
      </c>
      <c r="F6" s="64">
        <v>6.4</v>
      </c>
      <c r="G6" s="64">
        <v>11.9</v>
      </c>
      <c r="H6" s="64">
        <v>3.8</v>
      </c>
      <c r="I6" s="59">
        <v>268</v>
      </c>
      <c r="J6" s="57">
        <v>2.7</v>
      </c>
      <c r="K6" s="57">
        <v>7.3</v>
      </c>
      <c r="L6" s="57">
        <v>0</v>
      </c>
      <c r="O6">
        <v>13</v>
      </c>
      <c r="P6">
        <v>0</v>
      </c>
      <c r="Q6">
        <v>-100</v>
      </c>
      <c r="T6" s="68">
        <f t="shared" si="0"/>
        <v>-2.6983552329515583</v>
      </c>
      <c r="U6" s="68">
        <f t="shared" si="1"/>
        <v>-9.4228641096754454E-2</v>
      </c>
      <c r="W6" s="68">
        <f t="shared" si="2"/>
        <v>-0.99939082701909565</v>
      </c>
      <c r="X6" s="68">
        <f t="shared" si="3"/>
        <v>-3.4899496702501649E-2</v>
      </c>
    </row>
    <row r="7" spans="1:24" x14ac:dyDescent="0.2">
      <c r="A7" s="108" t="s">
        <v>74</v>
      </c>
      <c r="B7" s="136"/>
      <c r="C7" s="56">
        <v>43377</v>
      </c>
      <c r="E7" s="64">
        <v>19.7</v>
      </c>
      <c r="F7" s="64">
        <v>8.1</v>
      </c>
      <c r="G7" s="64">
        <v>13.8</v>
      </c>
      <c r="H7" s="64">
        <v>4.0999999999999996</v>
      </c>
      <c r="I7" s="59">
        <v>198</v>
      </c>
      <c r="J7" s="57">
        <v>2.8</v>
      </c>
      <c r="K7" s="57">
        <v>3.4</v>
      </c>
      <c r="L7" s="57">
        <v>0</v>
      </c>
      <c r="O7">
        <v>13</v>
      </c>
      <c r="P7">
        <v>0</v>
      </c>
      <c r="Q7">
        <v>-100</v>
      </c>
      <c r="T7" s="68">
        <f t="shared" si="0"/>
        <v>-0.8652475842498536</v>
      </c>
      <c r="U7" s="68">
        <f t="shared" si="1"/>
        <v>-2.6629582456264296</v>
      </c>
      <c r="W7" s="68">
        <f t="shared" si="2"/>
        <v>-0.30901699437494773</v>
      </c>
      <c r="X7" s="68">
        <f t="shared" si="3"/>
        <v>-0.95105651629515353</v>
      </c>
    </row>
    <row r="8" spans="1:24" x14ac:dyDescent="0.2">
      <c r="A8" s="108" t="s">
        <v>75</v>
      </c>
      <c r="B8" s="136"/>
      <c r="C8" s="56">
        <v>43378</v>
      </c>
      <c r="E8" s="64">
        <v>23.1</v>
      </c>
      <c r="F8" s="64">
        <v>7</v>
      </c>
      <c r="G8" s="64">
        <v>13.6</v>
      </c>
      <c r="H8" s="64">
        <v>2.2999999999999998</v>
      </c>
      <c r="I8" s="59">
        <v>162</v>
      </c>
      <c r="J8" s="57">
        <v>1.7</v>
      </c>
      <c r="K8" s="57">
        <v>9.6999999999999993</v>
      </c>
      <c r="L8" s="57">
        <v>0</v>
      </c>
      <c r="O8">
        <v>13</v>
      </c>
      <c r="P8">
        <v>0</v>
      </c>
      <c r="Q8">
        <v>-100</v>
      </c>
      <c r="T8" s="68">
        <f t="shared" si="0"/>
        <v>0.52532889043741071</v>
      </c>
      <c r="U8" s="68">
        <f t="shared" si="1"/>
        <v>-1.6167960777017609</v>
      </c>
      <c r="W8" s="68">
        <f t="shared" si="2"/>
        <v>0.30901699437494751</v>
      </c>
      <c r="X8" s="68">
        <f t="shared" si="3"/>
        <v>-0.95105651629515353</v>
      </c>
    </row>
    <row r="9" spans="1:24" x14ac:dyDescent="0.2">
      <c r="A9" s="108" t="s">
        <v>76</v>
      </c>
      <c r="B9" s="136"/>
      <c r="C9" s="56">
        <v>43379</v>
      </c>
      <c r="E9" s="64">
        <v>24</v>
      </c>
      <c r="F9" s="64">
        <v>8.6</v>
      </c>
      <c r="G9" s="64">
        <v>15.8</v>
      </c>
      <c r="H9" s="64">
        <v>2.8</v>
      </c>
      <c r="I9" s="59">
        <v>305</v>
      </c>
      <c r="J9" s="57">
        <v>2.6</v>
      </c>
      <c r="K9" s="57">
        <v>8.9</v>
      </c>
      <c r="L9" s="57">
        <v>0</v>
      </c>
      <c r="O9">
        <v>13</v>
      </c>
      <c r="P9">
        <v>0</v>
      </c>
      <c r="Q9">
        <v>-100</v>
      </c>
      <c r="T9" s="68">
        <f t="shared" si="0"/>
        <v>-2.1297953151513789</v>
      </c>
      <c r="U9" s="68">
        <f t="shared" si="1"/>
        <v>1.4912987345127198</v>
      </c>
      <c r="W9" s="68">
        <f t="shared" si="2"/>
        <v>-0.8191520442889918</v>
      </c>
      <c r="X9" s="68">
        <f t="shared" si="3"/>
        <v>0.57357643635104605</v>
      </c>
    </row>
    <row r="10" spans="1:24" x14ac:dyDescent="0.2">
      <c r="A10" s="108" t="s">
        <v>77</v>
      </c>
      <c r="B10" s="136"/>
      <c r="C10" s="56">
        <v>43380</v>
      </c>
      <c r="E10" s="64">
        <v>15.7</v>
      </c>
      <c r="F10" s="64">
        <v>2.8</v>
      </c>
      <c r="G10" s="64">
        <v>10.8</v>
      </c>
      <c r="H10" s="64">
        <v>-1.2</v>
      </c>
      <c r="I10" s="59">
        <v>31</v>
      </c>
      <c r="J10" s="57">
        <v>4.3</v>
      </c>
      <c r="K10" s="57">
        <v>8.5</v>
      </c>
      <c r="L10" s="57">
        <v>0</v>
      </c>
      <c r="O10">
        <v>13</v>
      </c>
      <c r="P10">
        <v>0</v>
      </c>
      <c r="Q10">
        <v>-100</v>
      </c>
      <c r="T10" s="68">
        <f t="shared" si="0"/>
        <v>2.2146637221132326</v>
      </c>
      <c r="U10" s="68">
        <f t="shared" si="1"/>
        <v>3.685819393019083</v>
      </c>
      <c r="W10" s="68">
        <f t="shared" si="2"/>
        <v>0.51503807491005416</v>
      </c>
      <c r="X10" s="68">
        <f t="shared" si="3"/>
        <v>0.85716730070211233</v>
      </c>
    </row>
    <row r="11" spans="1:24" x14ac:dyDescent="0.2">
      <c r="A11" s="108" t="s">
        <v>71</v>
      </c>
      <c r="B11" s="136"/>
      <c r="C11" s="56">
        <v>43381</v>
      </c>
      <c r="E11" s="64">
        <v>17.8</v>
      </c>
      <c r="F11" s="64">
        <v>1</v>
      </c>
      <c r="G11" s="64">
        <v>9</v>
      </c>
      <c r="H11" s="64">
        <v>-2.2000000000000002</v>
      </c>
      <c r="I11" s="59">
        <v>222</v>
      </c>
      <c r="J11" s="57">
        <v>1.4</v>
      </c>
      <c r="K11" s="57">
        <v>7.6</v>
      </c>
      <c r="L11" s="57">
        <v>0</v>
      </c>
      <c r="O11">
        <v>13</v>
      </c>
      <c r="P11">
        <v>0</v>
      </c>
      <c r="Q11">
        <v>-100</v>
      </c>
      <c r="T11" s="68">
        <f t="shared" si="0"/>
        <v>-0.93678284890240149</v>
      </c>
      <c r="U11" s="68">
        <f t="shared" si="1"/>
        <v>-1.0404027556683519</v>
      </c>
      <c r="W11" s="68">
        <f t="shared" si="2"/>
        <v>-0.66913060635885824</v>
      </c>
      <c r="X11" s="68">
        <f t="shared" si="3"/>
        <v>-0.74314482547739424</v>
      </c>
    </row>
    <row r="12" spans="1:24" x14ac:dyDescent="0.2">
      <c r="A12" s="108" t="s">
        <v>72</v>
      </c>
      <c r="B12" s="136"/>
      <c r="C12" s="56">
        <v>43382</v>
      </c>
      <c r="E12" s="64">
        <v>20.399999999999999</v>
      </c>
      <c r="F12" s="64">
        <v>3.2</v>
      </c>
      <c r="G12" s="64">
        <v>11.3</v>
      </c>
      <c r="H12" s="64">
        <v>-0.4</v>
      </c>
      <c r="I12" s="59">
        <v>179</v>
      </c>
      <c r="J12" s="57">
        <v>1.1000000000000001</v>
      </c>
      <c r="K12" s="57">
        <v>8.1999999999999993</v>
      </c>
      <c r="L12" s="57">
        <v>0</v>
      </c>
      <c r="O12">
        <v>13</v>
      </c>
      <c r="P12">
        <v>0</v>
      </c>
      <c r="Q12">
        <v>-100</v>
      </c>
      <c r="T12" s="68">
        <f t="shared" si="0"/>
        <v>1.9197647081011786E-2</v>
      </c>
      <c r="U12" s="68">
        <f t="shared" si="1"/>
        <v>-1.0998324646720306</v>
      </c>
      <c r="W12" s="68">
        <f t="shared" si="2"/>
        <v>1.7452406437283439E-2</v>
      </c>
      <c r="X12" s="68">
        <f t="shared" si="3"/>
        <v>-0.99984769515639127</v>
      </c>
    </row>
    <row r="13" spans="1:24" x14ac:dyDescent="0.2">
      <c r="A13" s="108" t="s">
        <v>73</v>
      </c>
      <c r="B13" s="136"/>
      <c r="C13" s="56">
        <v>43383</v>
      </c>
      <c r="E13" s="64">
        <v>24.1</v>
      </c>
      <c r="F13" s="64">
        <v>6.1</v>
      </c>
      <c r="G13" s="64">
        <v>15.9</v>
      </c>
      <c r="H13" s="64">
        <v>1.4</v>
      </c>
      <c r="I13" s="59">
        <v>97</v>
      </c>
      <c r="J13" s="57">
        <v>2.5</v>
      </c>
      <c r="K13" s="57">
        <v>9.1</v>
      </c>
      <c r="L13" s="57">
        <v>0</v>
      </c>
      <c r="O13">
        <v>13</v>
      </c>
      <c r="P13">
        <v>0</v>
      </c>
      <c r="Q13">
        <v>-100</v>
      </c>
      <c r="T13" s="68">
        <f t="shared" si="0"/>
        <v>2.4813653791033055</v>
      </c>
      <c r="U13" s="68">
        <f t="shared" si="1"/>
        <v>-0.30467335851286842</v>
      </c>
      <c r="W13" s="68">
        <f t="shared" si="2"/>
        <v>0.99254615164132209</v>
      </c>
      <c r="X13" s="68">
        <f t="shared" si="3"/>
        <v>-0.12186934340514737</v>
      </c>
    </row>
    <row r="14" spans="1:24" x14ac:dyDescent="0.2">
      <c r="A14" s="108" t="s">
        <v>74</v>
      </c>
      <c r="B14" s="136"/>
      <c r="C14" s="56">
        <v>43384</v>
      </c>
      <c r="E14" s="64">
        <v>24.5</v>
      </c>
      <c r="F14" s="64">
        <v>12</v>
      </c>
      <c r="G14" s="64">
        <v>17.8</v>
      </c>
      <c r="H14" s="64">
        <v>9.9</v>
      </c>
      <c r="I14" s="59">
        <v>151</v>
      </c>
      <c r="J14" s="57">
        <v>3.2</v>
      </c>
      <c r="K14" s="57">
        <v>6.3</v>
      </c>
      <c r="L14" s="57">
        <v>0</v>
      </c>
      <c r="O14">
        <v>13</v>
      </c>
      <c r="P14">
        <v>0</v>
      </c>
      <c r="Q14">
        <v>-100</v>
      </c>
      <c r="T14" s="68">
        <f t="shared" si="0"/>
        <v>1.5513907847882791</v>
      </c>
      <c r="U14" s="68">
        <f t="shared" si="1"/>
        <v>-2.7987830628460664</v>
      </c>
      <c r="W14" s="68">
        <f t="shared" si="2"/>
        <v>0.48480962024633717</v>
      </c>
      <c r="X14" s="68">
        <f t="shared" si="3"/>
        <v>-0.87461970713939574</v>
      </c>
    </row>
    <row r="15" spans="1:24" x14ac:dyDescent="0.2">
      <c r="A15" s="108" t="s">
        <v>75</v>
      </c>
      <c r="B15" s="136"/>
      <c r="C15" s="56">
        <v>43385</v>
      </c>
      <c r="E15" s="64">
        <v>24.7</v>
      </c>
      <c r="F15" s="64">
        <v>14</v>
      </c>
      <c r="G15" s="64">
        <v>19.100000000000001</v>
      </c>
      <c r="H15" s="64">
        <v>12.9</v>
      </c>
      <c r="I15" s="59">
        <v>180</v>
      </c>
      <c r="J15" s="57">
        <v>4.0999999999999996</v>
      </c>
      <c r="K15" s="57">
        <v>7.8</v>
      </c>
      <c r="L15" s="57">
        <v>0.3</v>
      </c>
      <c r="O15">
        <v>13</v>
      </c>
      <c r="P15">
        <v>0</v>
      </c>
      <c r="Q15">
        <v>-100</v>
      </c>
      <c r="T15" s="68">
        <f t="shared" si="0"/>
        <v>5.023108665125342E-16</v>
      </c>
      <c r="U15" s="68">
        <f t="shared" si="1"/>
        <v>-4.0999999999999996</v>
      </c>
      <c r="W15" s="68">
        <f t="shared" si="2"/>
        <v>1.22514845490862E-16</v>
      </c>
      <c r="X15" s="68">
        <f t="shared" si="3"/>
        <v>-1</v>
      </c>
    </row>
    <row r="16" spans="1:24" x14ac:dyDescent="0.2">
      <c r="A16" s="108" t="s">
        <v>76</v>
      </c>
      <c r="B16" s="136"/>
      <c r="C16" s="56">
        <v>43386</v>
      </c>
      <c r="E16" s="64">
        <v>26.9</v>
      </c>
      <c r="F16" s="64">
        <v>15.7</v>
      </c>
      <c r="G16" s="64">
        <v>20.7</v>
      </c>
      <c r="H16" s="64">
        <v>13.8</v>
      </c>
      <c r="I16" s="59">
        <v>159</v>
      </c>
      <c r="J16" s="57">
        <v>3.6</v>
      </c>
      <c r="K16" s="57">
        <v>9.3000000000000007</v>
      </c>
      <c r="L16" s="57">
        <v>0</v>
      </c>
      <c r="O16">
        <v>13</v>
      </c>
      <c r="P16">
        <v>0</v>
      </c>
      <c r="Q16">
        <v>-100</v>
      </c>
      <c r="T16" s="68">
        <f t="shared" si="0"/>
        <v>1.2901246183630808</v>
      </c>
      <c r="U16" s="68">
        <f t="shared" si="1"/>
        <v>-3.3608895353899264</v>
      </c>
      <c r="W16" s="68">
        <f t="shared" si="2"/>
        <v>0.35836794954530021</v>
      </c>
      <c r="X16" s="68">
        <f t="shared" si="3"/>
        <v>-0.93358042649720174</v>
      </c>
    </row>
    <row r="17" spans="1:24" x14ac:dyDescent="0.2">
      <c r="A17" s="108" t="s">
        <v>77</v>
      </c>
      <c r="B17" s="136"/>
      <c r="C17" s="56">
        <v>43387</v>
      </c>
      <c r="E17" s="64">
        <v>25.9</v>
      </c>
      <c r="F17" s="64">
        <v>14</v>
      </c>
      <c r="G17" s="64">
        <v>19</v>
      </c>
      <c r="H17" s="64">
        <v>11.1</v>
      </c>
      <c r="I17" s="59">
        <v>163</v>
      </c>
      <c r="J17" s="57">
        <v>3.4</v>
      </c>
      <c r="K17" s="57">
        <v>8</v>
      </c>
      <c r="L17" s="57">
        <v>0</v>
      </c>
      <c r="O17">
        <v>13</v>
      </c>
      <c r="P17">
        <v>0</v>
      </c>
      <c r="Q17">
        <v>-100</v>
      </c>
      <c r="T17" s="68">
        <f t="shared" si="0"/>
        <v>0.99406379605730588</v>
      </c>
      <c r="U17" s="68">
        <f t="shared" si="1"/>
        <v>-3.2514361702743204</v>
      </c>
      <c r="W17" s="68">
        <f t="shared" si="2"/>
        <v>0.29237170472273705</v>
      </c>
      <c r="X17" s="68">
        <f t="shared" si="3"/>
        <v>-0.95630475596303544</v>
      </c>
    </row>
    <row r="18" spans="1:24" x14ac:dyDescent="0.2">
      <c r="A18" s="108" t="s">
        <v>71</v>
      </c>
      <c r="B18" s="136"/>
      <c r="C18" s="56">
        <v>43388</v>
      </c>
      <c r="E18" s="64">
        <v>24.9</v>
      </c>
      <c r="F18" s="64">
        <v>9.3000000000000007</v>
      </c>
      <c r="G18" s="64">
        <v>17.100000000000001</v>
      </c>
      <c r="H18" s="64">
        <v>5.6</v>
      </c>
      <c r="I18" s="59">
        <v>176</v>
      </c>
      <c r="J18" s="57">
        <v>2.5</v>
      </c>
      <c r="K18" s="57">
        <v>4.5</v>
      </c>
      <c r="L18" s="57">
        <v>0</v>
      </c>
      <c r="O18">
        <v>13</v>
      </c>
      <c r="P18">
        <v>0</v>
      </c>
      <c r="Q18">
        <v>-100</v>
      </c>
      <c r="T18" s="68">
        <f t="shared" si="0"/>
        <v>0.17439118436031381</v>
      </c>
      <c r="U18" s="68">
        <f t="shared" si="1"/>
        <v>-2.4939101256495606</v>
      </c>
      <c r="W18" s="68">
        <f t="shared" si="2"/>
        <v>6.9756473744125524E-2</v>
      </c>
      <c r="X18" s="68">
        <f t="shared" si="3"/>
        <v>-0.9975640502598242</v>
      </c>
    </row>
    <row r="19" spans="1:24" x14ac:dyDescent="0.2">
      <c r="A19" s="108" t="s">
        <v>72</v>
      </c>
      <c r="B19" s="136"/>
      <c r="C19" s="56">
        <v>43389</v>
      </c>
      <c r="E19" s="64">
        <v>25.7</v>
      </c>
      <c r="F19" s="64">
        <v>8.5</v>
      </c>
      <c r="G19" s="64">
        <v>16.8</v>
      </c>
      <c r="H19" s="64">
        <v>5.3</v>
      </c>
      <c r="I19" s="59">
        <v>153</v>
      </c>
      <c r="J19" s="57">
        <v>1.9</v>
      </c>
      <c r="K19" s="57">
        <v>7.3</v>
      </c>
      <c r="L19" s="57">
        <v>0</v>
      </c>
      <c r="O19">
        <v>13</v>
      </c>
      <c r="P19">
        <v>0</v>
      </c>
      <c r="Q19">
        <v>-100</v>
      </c>
      <c r="T19" s="68">
        <f t="shared" si="0"/>
        <v>0.862581949505139</v>
      </c>
      <c r="U19" s="68">
        <f t="shared" si="1"/>
        <v>-1.6929123959578987</v>
      </c>
      <c r="W19" s="68">
        <f t="shared" si="2"/>
        <v>0.45399049973954686</v>
      </c>
      <c r="X19" s="68">
        <f t="shared" si="3"/>
        <v>-0.89100652418836779</v>
      </c>
    </row>
    <row r="20" spans="1:24" x14ac:dyDescent="0.2">
      <c r="A20" s="108" t="s">
        <v>73</v>
      </c>
      <c r="B20" s="136"/>
      <c r="C20" s="56">
        <v>43390</v>
      </c>
      <c r="E20" s="64">
        <v>20.6</v>
      </c>
      <c r="F20" s="64">
        <v>9.1</v>
      </c>
      <c r="G20" s="64">
        <v>14.3</v>
      </c>
      <c r="H20" s="64">
        <v>5.2</v>
      </c>
      <c r="I20" s="59">
        <v>322</v>
      </c>
      <c r="J20" s="57">
        <v>1.7</v>
      </c>
      <c r="K20" s="57">
        <v>7.7</v>
      </c>
      <c r="L20" s="57">
        <v>0</v>
      </c>
      <c r="O20">
        <v>13</v>
      </c>
      <c r="P20">
        <v>0</v>
      </c>
      <c r="Q20">
        <v>-100</v>
      </c>
      <c r="T20" s="68">
        <f t="shared" si="0"/>
        <v>-1.0466245080536201</v>
      </c>
      <c r="U20" s="68">
        <f t="shared" si="1"/>
        <v>1.3396182811314266</v>
      </c>
      <c r="W20" s="68">
        <f t="shared" si="2"/>
        <v>-0.61566147532565885</v>
      </c>
      <c r="X20" s="68">
        <f t="shared" si="3"/>
        <v>0.78801075360672157</v>
      </c>
    </row>
    <row r="21" spans="1:24" x14ac:dyDescent="0.2">
      <c r="A21" s="108" t="s">
        <v>74</v>
      </c>
      <c r="B21" s="136"/>
      <c r="C21" s="56">
        <v>43391</v>
      </c>
      <c r="E21" s="64">
        <v>15.8</v>
      </c>
      <c r="F21" s="64">
        <v>8.4</v>
      </c>
      <c r="G21" s="64">
        <v>13.3</v>
      </c>
      <c r="H21" s="64">
        <v>3.8</v>
      </c>
      <c r="I21" s="59">
        <v>22</v>
      </c>
      <c r="J21" s="57">
        <v>3.5</v>
      </c>
      <c r="K21" s="57">
        <v>0.3</v>
      </c>
      <c r="L21" s="57">
        <v>0</v>
      </c>
      <c r="O21">
        <v>13</v>
      </c>
      <c r="P21">
        <v>0</v>
      </c>
      <c r="Q21">
        <v>-100</v>
      </c>
      <c r="T21" s="68">
        <f t="shared" si="0"/>
        <v>1.3111230769556921</v>
      </c>
      <c r="U21" s="68">
        <f t="shared" si="1"/>
        <v>3.245143490983756</v>
      </c>
      <c r="W21" s="68">
        <f t="shared" si="2"/>
        <v>0.37460659341591201</v>
      </c>
      <c r="X21" s="68">
        <f t="shared" si="3"/>
        <v>0.92718385456678742</v>
      </c>
    </row>
    <row r="22" spans="1:24" x14ac:dyDescent="0.2">
      <c r="A22" s="108" t="s">
        <v>75</v>
      </c>
      <c r="B22" s="136"/>
      <c r="C22" s="56">
        <v>43392</v>
      </c>
      <c r="E22" s="64">
        <v>16.899999999999999</v>
      </c>
      <c r="F22" s="64">
        <v>5.2</v>
      </c>
      <c r="G22" s="64">
        <v>11.1</v>
      </c>
      <c r="H22" s="64">
        <v>0.8</v>
      </c>
      <c r="I22" s="59">
        <v>37</v>
      </c>
      <c r="J22" s="57">
        <v>2.5</v>
      </c>
      <c r="K22" s="57">
        <v>5</v>
      </c>
      <c r="L22" s="57">
        <v>0</v>
      </c>
      <c r="O22">
        <v>13</v>
      </c>
      <c r="P22">
        <v>0</v>
      </c>
      <c r="Q22">
        <v>-100</v>
      </c>
      <c r="T22" s="68">
        <f t="shared" si="0"/>
        <v>1.5045375578801208</v>
      </c>
      <c r="U22" s="68">
        <f t="shared" si="1"/>
        <v>1.9965887751182321</v>
      </c>
      <c r="W22" s="68">
        <f t="shared" si="2"/>
        <v>0.60181502315204827</v>
      </c>
      <c r="X22" s="68">
        <f t="shared" si="3"/>
        <v>0.79863551004729283</v>
      </c>
    </row>
    <row r="23" spans="1:24" x14ac:dyDescent="0.2">
      <c r="A23" s="108" t="s">
        <v>76</v>
      </c>
      <c r="B23" s="136"/>
      <c r="C23" s="56">
        <v>43393</v>
      </c>
      <c r="E23" s="64">
        <v>15.7</v>
      </c>
      <c r="F23" s="64">
        <v>1.3</v>
      </c>
      <c r="G23" s="64">
        <v>7.8</v>
      </c>
      <c r="H23" s="64">
        <v>-2</v>
      </c>
      <c r="I23" s="59">
        <v>335</v>
      </c>
      <c r="J23" s="57">
        <v>0.8</v>
      </c>
      <c r="K23" s="57">
        <v>7.2</v>
      </c>
      <c r="L23" s="57">
        <v>0</v>
      </c>
      <c r="O23">
        <v>13</v>
      </c>
      <c r="P23">
        <v>0</v>
      </c>
      <c r="Q23">
        <v>-100</v>
      </c>
      <c r="T23" s="68">
        <f t="shared" si="0"/>
        <v>-0.33809460939256003</v>
      </c>
      <c r="U23" s="68">
        <f t="shared" si="1"/>
        <v>0.72504622962931986</v>
      </c>
      <c r="W23" s="68">
        <f t="shared" si="2"/>
        <v>-0.4226182617407</v>
      </c>
      <c r="X23" s="68">
        <f t="shared" si="3"/>
        <v>0.90630778703664971</v>
      </c>
    </row>
    <row r="24" spans="1:24" x14ac:dyDescent="0.2">
      <c r="A24" s="108" t="s">
        <v>77</v>
      </c>
      <c r="B24" s="136"/>
      <c r="C24" s="56">
        <v>43394</v>
      </c>
      <c r="E24" s="64">
        <v>17.2</v>
      </c>
      <c r="F24" s="64">
        <v>2.4</v>
      </c>
      <c r="G24" s="64">
        <v>10.1</v>
      </c>
      <c r="H24" s="64">
        <v>-0.5</v>
      </c>
      <c r="I24" s="59">
        <v>177</v>
      </c>
      <c r="J24" s="57">
        <v>1</v>
      </c>
      <c r="K24" s="57">
        <v>6.4</v>
      </c>
      <c r="L24" s="57">
        <v>0</v>
      </c>
      <c r="O24">
        <v>13</v>
      </c>
      <c r="P24">
        <v>0</v>
      </c>
      <c r="Q24">
        <v>-100</v>
      </c>
      <c r="T24" s="68">
        <f t="shared" si="0"/>
        <v>5.2335956242943807E-2</v>
      </c>
      <c r="U24" s="68">
        <f t="shared" si="1"/>
        <v>-0.99862953475457383</v>
      </c>
      <c r="W24" s="68">
        <f t="shared" si="2"/>
        <v>5.2335956242943807E-2</v>
      </c>
      <c r="X24" s="68">
        <f t="shared" si="3"/>
        <v>-0.99862953475457383</v>
      </c>
    </row>
    <row r="25" spans="1:24" x14ac:dyDescent="0.2">
      <c r="A25" s="108" t="s">
        <v>71</v>
      </c>
      <c r="B25" s="136"/>
      <c r="C25" s="56">
        <v>43395</v>
      </c>
      <c r="E25" s="64">
        <v>16.5</v>
      </c>
      <c r="F25" s="64">
        <v>0.9</v>
      </c>
      <c r="G25" s="64">
        <v>10.5</v>
      </c>
      <c r="H25" s="64">
        <v>-2.2999999999999998</v>
      </c>
      <c r="I25" s="59">
        <v>356</v>
      </c>
      <c r="J25" s="57">
        <v>3.4</v>
      </c>
      <c r="K25" s="57">
        <v>5.2</v>
      </c>
      <c r="L25" s="57">
        <v>0.1</v>
      </c>
      <c r="O25">
        <v>13</v>
      </c>
      <c r="P25">
        <v>0</v>
      </c>
      <c r="Q25">
        <v>-100</v>
      </c>
      <c r="T25" s="68">
        <f t="shared" si="0"/>
        <v>-0.23717201073002417</v>
      </c>
      <c r="U25" s="68">
        <f t="shared" si="1"/>
        <v>3.3917177708834028</v>
      </c>
      <c r="W25" s="68">
        <f t="shared" si="2"/>
        <v>-6.9756473744124761E-2</v>
      </c>
      <c r="X25" s="68">
        <f t="shared" si="3"/>
        <v>0.99756405025982431</v>
      </c>
    </row>
    <row r="26" spans="1:24" x14ac:dyDescent="0.2">
      <c r="A26" s="108" t="s">
        <v>72</v>
      </c>
      <c r="B26" s="136"/>
      <c r="C26" s="56">
        <v>43396</v>
      </c>
      <c r="E26" s="64">
        <v>15.5</v>
      </c>
      <c r="F26" s="64">
        <v>2.2999999999999998</v>
      </c>
      <c r="G26" s="64">
        <v>11.5</v>
      </c>
      <c r="H26" s="64">
        <v>-1</v>
      </c>
      <c r="I26" s="59">
        <v>255</v>
      </c>
      <c r="J26" s="57">
        <v>5.4</v>
      </c>
      <c r="K26" s="57">
        <v>2.2999999999999998</v>
      </c>
      <c r="L26" s="57">
        <v>0</v>
      </c>
      <c r="O26">
        <v>13</v>
      </c>
      <c r="P26">
        <v>0</v>
      </c>
      <c r="Q26">
        <v>-100</v>
      </c>
      <c r="T26" s="68">
        <f t="shared" si="0"/>
        <v>-5.2159994619609691</v>
      </c>
      <c r="U26" s="68">
        <f t="shared" si="1"/>
        <v>-1.3976228435536115</v>
      </c>
      <c r="W26" s="68">
        <f t="shared" si="2"/>
        <v>-0.96592582628906831</v>
      </c>
      <c r="X26" s="68">
        <f t="shared" si="3"/>
        <v>-0.25881904510252063</v>
      </c>
    </row>
    <row r="27" spans="1:24" x14ac:dyDescent="0.2">
      <c r="A27" s="108" t="s">
        <v>73</v>
      </c>
      <c r="B27" s="136"/>
      <c r="C27" s="56">
        <v>43397</v>
      </c>
      <c r="E27" s="64">
        <v>16</v>
      </c>
      <c r="F27" s="64">
        <v>12.6</v>
      </c>
      <c r="G27" s="64">
        <v>14.1</v>
      </c>
      <c r="H27" s="64">
        <v>12.3</v>
      </c>
      <c r="I27" s="59">
        <v>288</v>
      </c>
      <c r="J27" s="57">
        <v>4</v>
      </c>
      <c r="K27" s="57">
        <v>1.6</v>
      </c>
      <c r="L27" s="57">
        <v>1.7</v>
      </c>
      <c r="O27">
        <v>13</v>
      </c>
      <c r="P27">
        <v>0</v>
      </c>
      <c r="Q27">
        <v>-100</v>
      </c>
      <c r="T27" s="68">
        <f t="shared" si="0"/>
        <v>-3.8042260651806146</v>
      </c>
      <c r="U27" s="68">
        <f t="shared" si="1"/>
        <v>1.2360679774997889</v>
      </c>
      <c r="W27" s="68">
        <f t="shared" si="2"/>
        <v>-0.95105651629515364</v>
      </c>
      <c r="X27" s="68">
        <f t="shared" si="3"/>
        <v>0.30901699437494723</v>
      </c>
    </row>
    <row r="28" spans="1:24" x14ac:dyDescent="0.2">
      <c r="A28" s="108" t="s">
        <v>74</v>
      </c>
      <c r="B28" s="136"/>
      <c r="C28" s="56">
        <v>43398</v>
      </c>
      <c r="E28" s="64">
        <v>13.5</v>
      </c>
      <c r="F28" s="64">
        <v>10.1</v>
      </c>
      <c r="G28" s="64">
        <v>12.1</v>
      </c>
      <c r="H28" s="64">
        <v>9.8000000000000007</v>
      </c>
      <c r="I28" s="59">
        <v>252</v>
      </c>
      <c r="J28" s="57">
        <v>3.4</v>
      </c>
      <c r="K28" s="57">
        <v>0</v>
      </c>
      <c r="L28" s="57">
        <v>0</v>
      </c>
      <c r="O28">
        <v>13</v>
      </c>
      <c r="P28">
        <v>0</v>
      </c>
      <c r="Q28">
        <v>-100</v>
      </c>
      <c r="T28" s="68">
        <f t="shared" si="0"/>
        <v>-3.2335921554035219</v>
      </c>
      <c r="U28" s="68">
        <f t="shared" si="1"/>
        <v>-1.0506577808748216</v>
      </c>
      <c r="W28" s="68">
        <f t="shared" si="2"/>
        <v>-0.95105651629515353</v>
      </c>
      <c r="X28" s="68">
        <f t="shared" si="3"/>
        <v>-0.30901699437494756</v>
      </c>
    </row>
    <row r="29" spans="1:24" x14ac:dyDescent="0.2">
      <c r="A29" s="108" t="s">
        <v>75</v>
      </c>
      <c r="B29" s="136"/>
      <c r="C29" s="56">
        <v>43399</v>
      </c>
      <c r="E29" s="64">
        <v>11.5</v>
      </c>
      <c r="F29" s="64">
        <v>4.5999999999999996</v>
      </c>
      <c r="G29" s="64">
        <v>8.9</v>
      </c>
      <c r="H29" s="64">
        <v>3</v>
      </c>
      <c r="I29" s="59">
        <v>231</v>
      </c>
      <c r="J29" s="57">
        <v>4.7</v>
      </c>
      <c r="K29" s="57">
        <v>0.3</v>
      </c>
      <c r="L29" s="57">
        <v>2.2000000000000002</v>
      </c>
      <c r="O29">
        <v>13</v>
      </c>
      <c r="P29">
        <v>0</v>
      </c>
      <c r="Q29">
        <v>-100</v>
      </c>
      <c r="T29" s="68">
        <f t="shared" si="0"/>
        <v>-3.6525860188477646</v>
      </c>
      <c r="U29" s="68">
        <f t="shared" si="1"/>
        <v>-2.9578058379342349</v>
      </c>
      <c r="W29" s="68">
        <f t="shared" si="2"/>
        <v>-0.77714596145697112</v>
      </c>
      <c r="X29" s="68">
        <f t="shared" si="3"/>
        <v>-0.62932039104983717</v>
      </c>
    </row>
    <row r="30" spans="1:24" x14ac:dyDescent="0.2">
      <c r="A30" s="108" t="s">
        <v>76</v>
      </c>
      <c r="B30" s="136"/>
      <c r="C30" s="56">
        <v>43400</v>
      </c>
      <c r="E30" s="64">
        <v>11.8</v>
      </c>
      <c r="F30" s="64">
        <v>2.4</v>
      </c>
      <c r="G30" s="64">
        <v>6.1</v>
      </c>
      <c r="H30" s="64">
        <v>-1.5</v>
      </c>
      <c r="I30" s="59">
        <v>289</v>
      </c>
      <c r="J30" s="57">
        <v>3</v>
      </c>
      <c r="K30" s="57">
        <v>7.2</v>
      </c>
      <c r="L30" s="57">
        <v>1.1000000000000001</v>
      </c>
      <c r="O30">
        <v>13</v>
      </c>
      <c r="P30">
        <v>0</v>
      </c>
      <c r="Q30">
        <v>-100</v>
      </c>
      <c r="T30" s="68">
        <f t="shared" si="0"/>
        <v>-2.8365557267979509</v>
      </c>
      <c r="U30" s="68">
        <f t="shared" si="1"/>
        <v>0.97670446337146899</v>
      </c>
      <c r="W30" s="68">
        <f t="shared" si="2"/>
        <v>-0.94551857559931696</v>
      </c>
      <c r="X30" s="68">
        <f t="shared" si="3"/>
        <v>0.32556815445715631</v>
      </c>
    </row>
    <row r="31" spans="1:24" x14ac:dyDescent="0.2">
      <c r="A31" s="108" t="s">
        <v>77</v>
      </c>
      <c r="B31" s="136"/>
      <c r="C31" s="56">
        <v>43401</v>
      </c>
      <c r="E31" s="64">
        <v>7.1</v>
      </c>
      <c r="F31" s="64">
        <v>1.3</v>
      </c>
      <c r="G31" s="64">
        <v>4.0999999999999996</v>
      </c>
      <c r="H31" s="64">
        <v>0.5</v>
      </c>
      <c r="I31" s="59">
        <v>38</v>
      </c>
      <c r="J31" s="57">
        <v>5.7</v>
      </c>
      <c r="K31" s="57">
        <v>6.2</v>
      </c>
      <c r="L31" s="57">
        <v>0</v>
      </c>
      <c r="O31">
        <v>13</v>
      </c>
      <c r="P31">
        <v>0</v>
      </c>
      <c r="Q31">
        <v>-100</v>
      </c>
      <c r="T31" s="68">
        <f t="shared" si="0"/>
        <v>3.5092704093562519</v>
      </c>
      <c r="U31" s="68">
        <f t="shared" si="1"/>
        <v>4.4916612955583153</v>
      </c>
      <c r="W31" s="68">
        <f t="shared" si="2"/>
        <v>0.61566147532565818</v>
      </c>
      <c r="X31" s="68">
        <f t="shared" si="3"/>
        <v>0.78801075360672201</v>
      </c>
    </row>
    <row r="32" spans="1:24" x14ac:dyDescent="0.2">
      <c r="A32" s="108" t="s">
        <v>71</v>
      </c>
      <c r="B32" s="136"/>
      <c r="C32" s="56">
        <v>43402</v>
      </c>
      <c r="E32" s="64">
        <v>6.5</v>
      </c>
      <c r="F32" s="64">
        <v>3</v>
      </c>
      <c r="G32" s="64">
        <v>4.7</v>
      </c>
      <c r="H32" s="64">
        <v>2.8</v>
      </c>
      <c r="I32" s="59">
        <v>35</v>
      </c>
      <c r="J32" s="57">
        <v>5.7</v>
      </c>
      <c r="K32" s="57">
        <v>0</v>
      </c>
      <c r="L32" s="57">
        <v>0.3</v>
      </c>
      <c r="O32">
        <v>13</v>
      </c>
      <c r="P32">
        <v>0</v>
      </c>
      <c r="Q32">
        <v>-100</v>
      </c>
      <c r="T32" s="68">
        <f t="shared" si="0"/>
        <v>3.2693856872009626</v>
      </c>
      <c r="U32" s="68">
        <f t="shared" si="1"/>
        <v>4.6691666524472533</v>
      </c>
      <c r="W32" s="68">
        <f t="shared" si="2"/>
        <v>0.57357643635104605</v>
      </c>
      <c r="X32" s="68">
        <f t="shared" si="3"/>
        <v>0.8191520442889918</v>
      </c>
    </row>
    <row r="33" spans="1:24" x14ac:dyDescent="0.2">
      <c r="A33" s="108" t="s">
        <v>72</v>
      </c>
      <c r="B33" s="136"/>
      <c r="C33" s="56">
        <v>43403</v>
      </c>
      <c r="E33" s="64">
        <v>9</v>
      </c>
      <c r="F33" s="64">
        <v>3.1</v>
      </c>
      <c r="G33" s="64">
        <v>5.8</v>
      </c>
      <c r="H33" s="64">
        <v>3.1</v>
      </c>
      <c r="I33" s="59">
        <v>205</v>
      </c>
      <c r="J33" s="57">
        <v>6.5</v>
      </c>
      <c r="K33" s="57">
        <v>0.3</v>
      </c>
      <c r="L33" s="57">
        <v>28.8</v>
      </c>
      <c r="O33">
        <v>13</v>
      </c>
      <c r="P33">
        <v>0</v>
      </c>
      <c r="Q33">
        <v>-100</v>
      </c>
      <c r="T33" s="68">
        <f t="shared" si="0"/>
        <v>-2.7470187013145453</v>
      </c>
      <c r="U33" s="68">
        <f t="shared" si="1"/>
        <v>-5.8910006157382249</v>
      </c>
      <c r="W33" s="68">
        <f t="shared" si="2"/>
        <v>-0.42261826174069927</v>
      </c>
      <c r="X33" s="68">
        <f t="shared" si="3"/>
        <v>-0.90630778703665005</v>
      </c>
    </row>
    <row r="34" spans="1:24" x14ac:dyDescent="0.2">
      <c r="A34" s="108" t="s">
        <v>73</v>
      </c>
      <c r="B34" s="136"/>
      <c r="C34" s="56">
        <v>43404</v>
      </c>
      <c r="E34" s="64">
        <v>11.7</v>
      </c>
      <c r="F34" s="64">
        <v>3.8</v>
      </c>
      <c r="G34" s="64">
        <v>8.1999999999999993</v>
      </c>
      <c r="H34" s="64">
        <v>2.4</v>
      </c>
      <c r="I34" s="59">
        <v>157</v>
      </c>
      <c r="J34" s="57">
        <v>3.5</v>
      </c>
      <c r="K34" s="57">
        <v>6.2</v>
      </c>
      <c r="L34" s="57">
        <v>0</v>
      </c>
      <c r="O34">
        <v>13</v>
      </c>
      <c r="P34">
        <v>0</v>
      </c>
      <c r="Q34">
        <v>-100</v>
      </c>
      <c r="T34" s="68">
        <f t="shared" si="0"/>
        <v>1.3675589497124596</v>
      </c>
      <c r="U34" s="68">
        <f t="shared" si="1"/>
        <v>-3.2217669870835404</v>
      </c>
      <c r="W34" s="68">
        <f t="shared" si="2"/>
        <v>0.39073112848927416</v>
      </c>
      <c r="X34" s="68">
        <f t="shared" si="3"/>
        <v>-0.92050485345244015</v>
      </c>
    </row>
    <row r="35" spans="1:24" x14ac:dyDescent="0.2">
      <c r="A35" s="108" t="s">
        <v>74</v>
      </c>
      <c r="B35" s="136"/>
      <c r="C35" s="56">
        <v>43405</v>
      </c>
      <c r="E35" s="64">
        <v>13.8</v>
      </c>
      <c r="F35" s="64">
        <v>7.6</v>
      </c>
      <c r="G35" s="64">
        <v>10.3</v>
      </c>
      <c r="H35" s="64">
        <v>6.4</v>
      </c>
      <c r="I35" s="59">
        <v>162</v>
      </c>
      <c r="J35" s="57">
        <v>3.4</v>
      </c>
      <c r="K35" s="57">
        <v>0</v>
      </c>
      <c r="L35" s="57">
        <v>2.8</v>
      </c>
      <c r="O35">
        <v>13</v>
      </c>
      <c r="P35">
        <v>0</v>
      </c>
      <c r="Q35">
        <v>-100</v>
      </c>
      <c r="T35" s="68">
        <f t="shared" si="0"/>
        <v>1.0506577808748214</v>
      </c>
      <c r="U35" s="68">
        <f t="shared" si="1"/>
        <v>-3.2335921554035219</v>
      </c>
      <c r="W35" s="68">
        <f t="shared" si="2"/>
        <v>0.30901699437494751</v>
      </c>
      <c r="X35" s="68">
        <f t="shared" si="3"/>
        <v>-0.95105651629515353</v>
      </c>
    </row>
    <row r="36" spans="1:24" x14ac:dyDescent="0.2">
      <c r="A36" s="108" t="s">
        <v>75</v>
      </c>
      <c r="B36" s="136"/>
      <c r="C36" s="56">
        <v>43406</v>
      </c>
      <c r="E36" s="64">
        <v>11.5</v>
      </c>
      <c r="F36" s="64">
        <v>1.2</v>
      </c>
      <c r="G36" s="64">
        <v>7.3</v>
      </c>
      <c r="H36" s="64">
        <v>-2.8</v>
      </c>
      <c r="I36" s="59">
        <v>242</v>
      </c>
      <c r="J36" s="57">
        <v>3.6</v>
      </c>
      <c r="K36" s="57">
        <v>7.7</v>
      </c>
      <c r="L36" s="57">
        <v>2.6</v>
      </c>
      <c r="O36">
        <v>13</v>
      </c>
      <c r="P36">
        <v>0</v>
      </c>
      <c r="Q36">
        <v>-100</v>
      </c>
      <c r="T36" s="68">
        <f t="shared" si="0"/>
        <v>-3.1786113342921372</v>
      </c>
      <c r="U36" s="68">
        <f t="shared" si="1"/>
        <v>-1.6900976260292067</v>
      </c>
      <c r="W36" s="68">
        <f t="shared" si="2"/>
        <v>-0.88294759285892699</v>
      </c>
      <c r="X36" s="68">
        <f t="shared" si="3"/>
        <v>-0.46947156278589075</v>
      </c>
    </row>
    <row r="37" spans="1:24" x14ac:dyDescent="0.2">
      <c r="A37" s="108" t="s">
        <v>76</v>
      </c>
      <c r="B37" s="136"/>
      <c r="C37" s="56">
        <v>43407</v>
      </c>
      <c r="E37" s="64">
        <v>10</v>
      </c>
      <c r="F37" s="64">
        <v>-1.3</v>
      </c>
      <c r="G37" s="64">
        <v>4</v>
      </c>
      <c r="H37" s="64">
        <v>-4.2</v>
      </c>
      <c r="I37" s="59">
        <v>152</v>
      </c>
      <c r="J37" s="57">
        <v>1.7</v>
      </c>
      <c r="K37" s="57">
        <v>7.7</v>
      </c>
      <c r="L37" s="57">
        <v>0</v>
      </c>
      <c r="O37">
        <v>13</v>
      </c>
      <c r="P37">
        <v>0</v>
      </c>
      <c r="Q37">
        <v>-100</v>
      </c>
      <c r="T37" s="68">
        <f t="shared" si="0"/>
        <v>0.79810165673601485</v>
      </c>
      <c r="U37" s="68">
        <f t="shared" si="1"/>
        <v>-1.5010109078601754</v>
      </c>
      <c r="W37" s="68">
        <f t="shared" si="2"/>
        <v>0.46947156278589108</v>
      </c>
      <c r="X37" s="68">
        <f t="shared" si="3"/>
        <v>-0.88294759285892677</v>
      </c>
    </row>
    <row r="38" spans="1:24" x14ac:dyDescent="0.2">
      <c r="A38" s="108" t="s">
        <v>77</v>
      </c>
      <c r="B38" s="136"/>
      <c r="C38" s="56">
        <v>43408</v>
      </c>
      <c r="E38" s="64">
        <v>13.3</v>
      </c>
      <c r="F38" s="64">
        <v>-0.7</v>
      </c>
      <c r="G38" s="64">
        <v>6.7</v>
      </c>
      <c r="H38" s="64">
        <v>-5.2</v>
      </c>
      <c r="I38" s="59">
        <v>108</v>
      </c>
      <c r="J38" s="57">
        <v>2.2000000000000002</v>
      </c>
      <c r="K38" s="57">
        <v>8</v>
      </c>
      <c r="L38" s="57">
        <v>0</v>
      </c>
      <c r="O38">
        <v>13</v>
      </c>
      <c r="P38">
        <v>0</v>
      </c>
      <c r="Q38">
        <v>-100</v>
      </c>
      <c r="T38" s="68">
        <f t="shared" si="0"/>
        <v>2.0923243358493382</v>
      </c>
      <c r="U38" s="68">
        <f t="shared" si="1"/>
        <v>-0.67983738762488422</v>
      </c>
      <c r="W38" s="68">
        <f t="shared" si="2"/>
        <v>0.95105651629515364</v>
      </c>
      <c r="X38" s="68">
        <f t="shared" si="3"/>
        <v>-0.30901699437494734</v>
      </c>
    </row>
    <row r="39" spans="1:24" x14ac:dyDescent="0.2">
      <c r="A39" s="108" t="s">
        <v>71</v>
      </c>
      <c r="B39" s="136"/>
      <c r="C39" s="56">
        <v>43409</v>
      </c>
      <c r="E39" s="64">
        <v>13.3</v>
      </c>
      <c r="F39" s="64">
        <v>5.2</v>
      </c>
      <c r="G39" s="64">
        <v>9.1</v>
      </c>
      <c r="H39" s="64">
        <v>1.3</v>
      </c>
      <c r="I39" s="59">
        <v>102</v>
      </c>
      <c r="J39" s="57">
        <v>2.2999999999999998</v>
      </c>
      <c r="K39" s="57">
        <v>5.0999999999999996</v>
      </c>
      <c r="L39" s="57">
        <v>0</v>
      </c>
      <c r="O39">
        <v>13</v>
      </c>
      <c r="P39">
        <v>0</v>
      </c>
      <c r="Q39">
        <v>-100</v>
      </c>
      <c r="T39" s="68">
        <f t="shared" si="0"/>
        <v>2.2497394816877527</v>
      </c>
      <c r="U39" s="68">
        <f t="shared" si="1"/>
        <v>-0.47819688888084594</v>
      </c>
      <c r="W39" s="68">
        <f t="shared" si="2"/>
        <v>0.97814760073380569</v>
      </c>
      <c r="X39" s="68">
        <f t="shared" si="3"/>
        <v>-0.20791169081775912</v>
      </c>
    </row>
    <row r="40" spans="1:24" x14ac:dyDescent="0.2">
      <c r="A40" s="108" t="s">
        <v>72</v>
      </c>
      <c r="B40" s="136"/>
      <c r="C40" s="56">
        <v>43410</v>
      </c>
      <c r="E40" s="64">
        <v>19.3</v>
      </c>
      <c r="F40" s="64">
        <v>6.2</v>
      </c>
      <c r="G40" s="64">
        <v>12.2</v>
      </c>
      <c r="H40" s="64">
        <v>3.9</v>
      </c>
      <c r="I40" s="59">
        <v>137</v>
      </c>
      <c r="J40" s="57">
        <v>2.6</v>
      </c>
      <c r="K40" s="57">
        <v>6.5</v>
      </c>
      <c r="L40" s="57">
        <v>0</v>
      </c>
      <c r="O40">
        <v>13</v>
      </c>
      <c r="P40">
        <v>0</v>
      </c>
      <c r="Q40">
        <v>-100</v>
      </c>
      <c r="T40" s="68">
        <f t="shared" si="0"/>
        <v>1.7731957361624964</v>
      </c>
      <c r="U40" s="68">
        <f t="shared" si="1"/>
        <v>-1.9015196242098433</v>
      </c>
      <c r="W40" s="68">
        <f t="shared" si="2"/>
        <v>0.68199836006249859</v>
      </c>
      <c r="X40" s="68">
        <f t="shared" si="3"/>
        <v>-0.73135370161917046</v>
      </c>
    </row>
    <row r="41" spans="1:24" x14ac:dyDescent="0.2">
      <c r="A41" s="108" t="s">
        <v>73</v>
      </c>
      <c r="B41" s="136"/>
      <c r="C41" s="56">
        <v>43411</v>
      </c>
      <c r="E41" s="64">
        <v>14.3</v>
      </c>
      <c r="F41" s="64">
        <v>8.6999999999999993</v>
      </c>
      <c r="G41" s="64">
        <v>11.4</v>
      </c>
      <c r="H41" s="64">
        <v>7.4</v>
      </c>
      <c r="I41" s="59">
        <v>165</v>
      </c>
      <c r="J41" s="57">
        <v>4.2</v>
      </c>
      <c r="K41" s="57">
        <v>0.9</v>
      </c>
      <c r="L41" s="57">
        <v>1.7</v>
      </c>
      <c r="O41">
        <v>13</v>
      </c>
      <c r="P41">
        <v>0</v>
      </c>
      <c r="Q41">
        <v>-100</v>
      </c>
      <c r="T41" s="68">
        <f t="shared" si="0"/>
        <v>1.0870399894305882</v>
      </c>
      <c r="U41" s="68">
        <f t="shared" si="1"/>
        <v>-4.0568884704140862</v>
      </c>
      <c r="W41" s="68">
        <f t="shared" si="2"/>
        <v>0.25881904510252102</v>
      </c>
      <c r="X41" s="68">
        <f t="shared" si="3"/>
        <v>-0.9659258262890682</v>
      </c>
    </row>
    <row r="42" spans="1:24" x14ac:dyDescent="0.2">
      <c r="A42" s="108" t="s">
        <v>74</v>
      </c>
      <c r="B42" s="136"/>
      <c r="C42" s="56">
        <v>43412</v>
      </c>
      <c r="E42" s="64">
        <v>13.5</v>
      </c>
      <c r="F42" s="64">
        <v>3.9</v>
      </c>
      <c r="G42" s="64">
        <v>9.5</v>
      </c>
      <c r="H42" s="64">
        <v>-0.7</v>
      </c>
      <c r="I42" s="59">
        <v>169</v>
      </c>
      <c r="J42" s="57">
        <v>3</v>
      </c>
      <c r="K42" s="57">
        <v>7.8</v>
      </c>
      <c r="L42" s="57">
        <v>0</v>
      </c>
      <c r="O42">
        <v>13</v>
      </c>
      <c r="P42">
        <v>0</v>
      </c>
      <c r="Q42">
        <v>-100</v>
      </c>
      <c r="T42" s="68">
        <f t="shared" si="0"/>
        <v>0.57242698612963494</v>
      </c>
      <c r="U42" s="68">
        <f t="shared" si="1"/>
        <v>-2.9448815503429921</v>
      </c>
      <c r="W42" s="68">
        <f t="shared" si="2"/>
        <v>0.19080899537654497</v>
      </c>
      <c r="X42" s="68">
        <f t="shared" si="3"/>
        <v>-0.98162718344766398</v>
      </c>
    </row>
    <row r="43" spans="1:24" x14ac:dyDescent="0.2">
      <c r="A43" s="108" t="s">
        <v>75</v>
      </c>
      <c r="B43" s="136"/>
      <c r="C43" s="56">
        <v>43413</v>
      </c>
      <c r="E43" s="64">
        <v>12.9</v>
      </c>
      <c r="F43" s="64">
        <v>5.7</v>
      </c>
      <c r="G43" s="64">
        <v>9.5</v>
      </c>
      <c r="H43" s="64">
        <v>3.4</v>
      </c>
      <c r="I43" s="59">
        <v>137</v>
      </c>
      <c r="J43" s="57">
        <v>2.5</v>
      </c>
      <c r="K43" s="57">
        <v>2.2000000000000002</v>
      </c>
      <c r="L43" s="57">
        <v>0</v>
      </c>
      <c r="O43">
        <v>13</v>
      </c>
      <c r="P43">
        <v>0</v>
      </c>
      <c r="Q43">
        <v>-100</v>
      </c>
      <c r="T43" s="68">
        <f t="shared" si="0"/>
        <v>1.7049959001562465</v>
      </c>
      <c r="U43" s="68">
        <f t="shared" si="1"/>
        <v>-1.828384254047926</v>
      </c>
      <c r="W43" s="68">
        <f t="shared" si="2"/>
        <v>0.68199836006249859</v>
      </c>
      <c r="X43" s="68">
        <f t="shared" si="3"/>
        <v>-0.73135370161917046</v>
      </c>
    </row>
    <row r="44" spans="1:24" x14ac:dyDescent="0.2">
      <c r="A44" s="108" t="s">
        <v>76</v>
      </c>
      <c r="B44" s="136"/>
      <c r="C44" s="56">
        <v>43414</v>
      </c>
      <c r="E44" s="64">
        <v>13.3</v>
      </c>
      <c r="F44" s="64">
        <v>9.3000000000000007</v>
      </c>
      <c r="G44" s="64">
        <v>11.9</v>
      </c>
      <c r="H44" s="64">
        <v>8</v>
      </c>
      <c r="I44" s="59">
        <v>173</v>
      </c>
      <c r="J44" s="57">
        <v>4.8</v>
      </c>
      <c r="K44" s="57">
        <v>0.6</v>
      </c>
      <c r="L44" s="57">
        <v>4</v>
      </c>
      <c r="O44">
        <v>13</v>
      </c>
      <c r="P44">
        <v>0</v>
      </c>
      <c r="Q44">
        <v>-100</v>
      </c>
      <c r="T44" s="68">
        <f t="shared" si="0"/>
        <v>0.5849728483447082</v>
      </c>
      <c r="U44" s="68">
        <f t="shared" si="1"/>
        <v>-4.7642215278783455</v>
      </c>
      <c r="W44" s="68">
        <f t="shared" si="2"/>
        <v>0.12186934340514755</v>
      </c>
      <c r="X44" s="68">
        <f t="shared" si="3"/>
        <v>-0.99254615164132198</v>
      </c>
    </row>
    <row r="45" spans="1:24" x14ac:dyDescent="0.2">
      <c r="A45" s="108" t="s">
        <v>77</v>
      </c>
      <c r="B45" s="136"/>
      <c r="C45" s="56">
        <v>43415</v>
      </c>
      <c r="E45" s="64">
        <v>13.7</v>
      </c>
      <c r="F45" s="64">
        <v>9.8000000000000007</v>
      </c>
      <c r="G45" s="64">
        <v>11.6</v>
      </c>
      <c r="H45" s="64">
        <v>9.1</v>
      </c>
      <c r="I45" s="59">
        <v>186</v>
      </c>
      <c r="J45" s="57">
        <v>4.8</v>
      </c>
      <c r="K45" s="57">
        <v>0</v>
      </c>
      <c r="L45" s="57">
        <v>5.5</v>
      </c>
      <c r="O45">
        <v>13</v>
      </c>
      <c r="P45">
        <v>0</v>
      </c>
      <c r="Q45">
        <v>-100</v>
      </c>
      <c r="T45" s="68">
        <f t="shared" si="0"/>
        <v>-0.5017366236847346</v>
      </c>
      <c r="U45" s="68">
        <f t="shared" si="1"/>
        <v>-4.7737050977677118</v>
      </c>
      <c r="W45" s="68">
        <f t="shared" si="2"/>
        <v>-0.10452846326765305</v>
      </c>
      <c r="X45" s="68">
        <f t="shared" si="3"/>
        <v>-0.9945218953682734</v>
      </c>
    </row>
    <row r="46" spans="1:24" x14ac:dyDescent="0.2">
      <c r="A46" s="108" t="s">
        <v>71</v>
      </c>
      <c r="B46" s="136"/>
      <c r="C46" s="56">
        <v>43416</v>
      </c>
      <c r="E46" s="64">
        <v>11.4</v>
      </c>
      <c r="F46" s="64">
        <v>8.6999999999999993</v>
      </c>
      <c r="G46" s="64">
        <v>10.1</v>
      </c>
      <c r="H46" s="64">
        <v>8</v>
      </c>
      <c r="I46" s="59">
        <v>179</v>
      </c>
      <c r="J46" s="57">
        <v>2.2000000000000002</v>
      </c>
      <c r="K46" s="57">
        <v>0</v>
      </c>
      <c r="L46" s="57">
        <v>6.6</v>
      </c>
      <c r="O46">
        <v>13</v>
      </c>
      <c r="P46">
        <v>0</v>
      </c>
      <c r="Q46">
        <v>-100</v>
      </c>
      <c r="T46" s="68">
        <f t="shared" si="0"/>
        <v>3.8395294162023572E-2</v>
      </c>
      <c r="U46" s="68">
        <f t="shared" si="1"/>
        <v>-2.1996649293440611</v>
      </c>
      <c r="W46" s="68">
        <f t="shared" si="2"/>
        <v>1.7452406437283439E-2</v>
      </c>
      <c r="X46" s="68">
        <f t="shared" si="3"/>
        <v>-0.99984769515639127</v>
      </c>
    </row>
    <row r="47" spans="1:24" x14ac:dyDescent="0.2">
      <c r="A47" s="108" t="s">
        <v>72</v>
      </c>
      <c r="B47" s="136"/>
      <c r="C47" s="56">
        <v>43417</v>
      </c>
      <c r="E47" s="64">
        <v>13.3</v>
      </c>
      <c r="F47" s="64">
        <v>6.7</v>
      </c>
      <c r="G47" s="64">
        <v>9.8000000000000007</v>
      </c>
      <c r="H47" s="64">
        <v>5.3</v>
      </c>
      <c r="I47" s="59">
        <v>211</v>
      </c>
      <c r="J47" s="57">
        <v>4.8</v>
      </c>
      <c r="K47" s="57">
        <v>5.4</v>
      </c>
      <c r="L47" s="57">
        <v>2.9</v>
      </c>
      <c r="O47">
        <v>13</v>
      </c>
      <c r="P47">
        <v>0</v>
      </c>
      <c r="Q47">
        <v>-100</v>
      </c>
      <c r="T47" s="68">
        <f t="shared" si="0"/>
        <v>-2.4721827595682599</v>
      </c>
      <c r="U47" s="68">
        <f t="shared" si="1"/>
        <v>-4.1144030433701388</v>
      </c>
      <c r="W47" s="68">
        <f t="shared" si="2"/>
        <v>-0.51503807491005416</v>
      </c>
      <c r="X47" s="68">
        <f t="shared" si="3"/>
        <v>-0.85716730070211233</v>
      </c>
    </row>
    <row r="48" spans="1:24" x14ac:dyDescent="0.2">
      <c r="A48" s="108" t="s">
        <v>73</v>
      </c>
      <c r="B48" s="136"/>
      <c r="C48" s="56">
        <v>43418</v>
      </c>
      <c r="E48" s="64">
        <v>13.1</v>
      </c>
      <c r="F48" s="64">
        <v>4.5</v>
      </c>
      <c r="G48" s="64">
        <v>7.9</v>
      </c>
      <c r="H48" s="64">
        <v>1.9</v>
      </c>
      <c r="I48" s="59">
        <v>166</v>
      </c>
      <c r="J48" s="57">
        <v>2.4</v>
      </c>
      <c r="K48" s="57">
        <v>7.6</v>
      </c>
      <c r="L48" s="57">
        <v>0</v>
      </c>
      <c r="O48">
        <v>13</v>
      </c>
      <c r="P48">
        <v>0</v>
      </c>
      <c r="Q48">
        <v>-100</v>
      </c>
      <c r="T48" s="68">
        <f t="shared" si="0"/>
        <v>0.58061254943920249</v>
      </c>
      <c r="U48" s="68">
        <f t="shared" si="1"/>
        <v>-2.3287097430623915</v>
      </c>
      <c r="W48" s="68">
        <f t="shared" si="2"/>
        <v>0.24192189559966773</v>
      </c>
      <c r="X48" s="68">
        <f t="shared" si="3"/>
        <v>-0.97029572627599647</v>
      </c>
    </row>
    <row r="49" spans="1:24" x14ac:dyDescent="0.2">
      <c r="A49" s="108" t="s">
        <v>74</v>
      </c>
      <c r="B49" s="136"/>
      <c r="C49" s="56">
        <v>43419</v>
      </c>
      <c r="E49" s="64">
        <v>13.2</v>
      </c>
      <c r="F49" s="64">
        <v>2.1</v>
      </c>
      <c r="G49" s="64">
        <v>6.7</v>
      </c>
      <c r="H49" s="64">
        <v>1</v>
      </c>
      <c r="I49" s="59">
        <v>126</v>
      </c>
      <c r="J49" s="57">
        <v>2.7</v>
      </c>
      <c r="K49" s="57">
        <v>7.7</v>
      </c>
      <c r="L49" s="57">
        <v>0</v>
      </c>
      <c r="O49">
        <v>13</v>
      </c>
      <c r="P49">
        <v>0</v>
      </c>
      <c r="Q49">
        <v>-100</v>
      </c>
      <c r="T49" s="68">
        <f t="shared" si="0"/>
        <v>2.1843458848123585</v>
      </c>
      <c r="U49" s="68">
        <f t="shared" si="1"/>
        <v>-1.5870201811896774</v>
      </c>
      <c r="W49" s="68">
        <f t="shared" si="2"/>
        <v>0.80901699437494745</v>
      </c>
      <c r="X49" s="68">
        <f t="shared" si="3"/>
        <v>-0.58778525229247303</v>
      </c>
    </row>
    <row r="50" spans="1:24" x14ac:dyDescent="0.2">
      <c r="A50" s="108" t="s">
        <v>75</v>
      </c>
      <c r="B50" s="136"/>
      <c r="C50" s="56">
        <v>43420</v>
      </c>
      <c r="E50" s="64">
        <v>10</v>
      </c>
      <c r="F50" s="64">
        <v>-1.1000000000000001</v>
      </c>
      <c r="G50" s="64">
        <v>5</v>
      </c>
      <c r="H50" s="64">
        <v>-4.2</v>
      </c>
      <c r="I50" s="59">
        <v>106</v>
      </c>
      <c r="J50" s="57">
        <v>2.2999999999999998</v>
      </c>
      <c r="K50" s="57">
        <v>7.7</v>
      </c>
      <c r="L50" s="57">
        <v>0</v>
      </c>
      <c r="O50">
        <v>13</v>
      </c>
      <c r="P50">
        <v>0</v>
      </c>
      <c r="Q50">
        <v>-100</v>
      </c>
      <c r="T50" s="68">
        <f t="shared" si="0"/>
        <v>2.2109019006581332</v>
      </c>
      <c r="U50" s="68">
        <f t="shared" si="1"/>
        <v>-0.63396591837909777</v>
      </c>
      <c r="W50" s="68">
        <f t="shared" si="2"/>
        <v>0.96126169593831889</v>
      </c>
      <c r="X50" s="68">
        <f t="shared" si="3"/>
        <v>-0.27563735581699905</v>
      </c>
    </row>
    <row r="51" spans="1:24" x14ac:dyDescent="0.2">
      <c r="A51" s="108" t="s">
        <v>76</v>
      </c>
      <c r="B51" s="136"/>
      <c r="C51" s="56">
        <v>43421</v>
      </c>
      <c r="E51" s="64">
        <v>9.3000000000000007</v>
      </c>
      <c r="F51" s="64">
        <v>2.5</v>
      </c>
      <c r="G51" s="64">
        <v>5.5</v>
      </c>
      <c r="H51" s="64">
        <v>1</v>
      </c>
      <c r="I51" s="59">
        <v>72</v>
      </c>
      <c r="J51" s="57">
        <v>4</v>
      </c>
      <c r="K51" s="57">
        <v>7.5</v>
      </c>
      <c r="L51" s="57">
        <v>0</v>
      </c>
      <c r="O51">
        <v>13</v>
      </c>
      <c r="P51">
        <v>0</v>
      </c>
      <c r="Q51">
        <v>-100</v>
      </c>
      <c r="T51" s="68">
        <f t="shared" si="0"/>
        <v>3.8042260651806141</v>
      </c>
      <c r="U51" s="68">
        <f t="shared" si="1"/>
        <v>1.2360679774997898</v>
      </c>
      <c r="W51" s="68">
        <f t="shared" si="2"/>
        <v>0.95105651629515353</v>
      </c>
      <c r="X51" s="68">
        <f t="shared" si="3"/>
        <v>0.30901699437494745</v>
      </c>
    </row>
    <row r="52" spans="1:24" x14ac:dyDescent="0.2">
      <c r="A52" s="108" t="s">
        <v>77</v>
      </c>
      <c r="B52" s="136"/>
      <c r="C52" s="56">
        <v>43422</v>
      </c>
      <c r="E52" s="64">
        <v>6.6</v>
      </c>
      <c r="F52" s="64">
        <v>-0.1</v>
      </c>
      <c r="G52" s="64">
        <v>2.6</v>
      </c>
      <c r="H52" s="64">
        <v>-1.4</v>
      </c>
      <c r="I52" s="59">
        <v>54</v>
      </c>
      <c r="J52" s="57">
        <v>4.5</v>
      </c>
      <c r="K52" s="57">
        <v>6.4</v>
      </c>
      <c r="L52" s="57">
        <v>0</v>
      </c>
      <c r="O52">
        <v>13</v>
      </c>
      <c r="P52">
        <v>0</v>
      </c>
      <c r="Q52">
        <v>-100</v>
      </c>
      <c r="T52" s="68">
        <f t="shared" si="0"/>
        <v>3.6405764746872635</v>
      </c>
      <c r="U52" s="68">
        <f t="shared" si="1"/>
        <v>2.6450336353161292</v>
      </c>
      <c r="W52" s="68">
        <f t="shared" si="2"/>
        <v>0.80901699437494745</v>
      </c>
      <c r="X52" s="68">
        <f t="shared" si="3"/>
        <v>0.58778525229247314</v>
      </c>
    </row>
    <row r="53" spans="1:24" x14ac:dyDescent="0.2">
      <c r="A53" s="108" t="s">
        <v>71</v>
      </c>
      <c r="B53" s="136"/>
      <c r="C53" s="56">
        <v>43423</v>
      </c>
      <c r="E53" s="64">
        <v>6.8</v>
      </c>
      <c r="F53" s="64">
        <v>1.3</v>
      </c>
      <c r="G53" s="64">
        <v>4.5</v>
      </c>
      <c r="H53" s="64">
        <v>0.2</v>
      </c>
      <c r="I53" s="59">
        <v>46</v>
      </c>
      <c r="J53" s="57">
        <v>6.7</v>
      </c>
      <c r="K53" s="57">
        <v>0.8</v>
      </c>
      <c r="L53" s="57">
        <v>0.2</v>
      </c>
      <c r="O53">
        <v>13</v>
      </c>
      <c r="P53">
        <v>0</v>
      </c>
      <c r="Q53">
        <v>-100</v>
      </c>
      <c r="T53" s="68">
        <f t="shared" si="0"/>
        <v>4.819576662268962</v>
      </c>
      <c r="U53" s="68">
        <f t="shared" si="1"/>
        <v>4.6542110820752827</v>
      </c>
      <c r="W53" s="68">
        <f t="shared" si="2"/>
        <v>0.71933980033865108</v>
      </c>
      <c r="X53" s="68">
        <f t="shared" si="3"/>
        <v>0.69465837045899737</v>
      </c>
    </row>
    <row r="54" spans="1:24" x14ac:dyDescent="0.2">
      <c r="A54" s="108" t="s">
        <v>72</v>
      </c>
      <c r="B54" s="136"/>
      <c r="C54" s="56">
        <v>43424</v>
      </c>
      <c r="E54" s="64">
        <v>5</v>
      </c>
      <c r="F54" s="64">
        <v>2.2999999999999998</v>
      </c>
      <c r="G54" s="64">
        <v>3.6</v>
      </c>
      <c r="H54" s="64">
        <v>1.2</v>
      </c>
      <c r="I54" s="59">
        <v>71</v>
      </c>
      <c r="J54" s="57">
        <v>5.9</v>
      </c>
      <c r="K54" s="57">
        <v>0.2</v>
      </c>
      <c r="L54" s="57">
        <v>0</v>
      </c>
      <c r="O54">
        <v>13</v>
      </c>
      <c r="P54">
        <v>0</v>
      </c>
      <c r="Q54">
        <v>-100</v>
      </c>
      <c r="T54" s="68">
        <f t="shared" si="0"/>
        <v>5.5785595960359693</v>
      </c>
      <c r="U54" s="68">
        <f t="shared" si="1"/>
        <v>1.920852111297225</v>
      </c>
      <c r="W54" s="68">
        <f t="shared" si="2"/>
        <v>0.94551857559931674</v>
      </c>
      <c r="X54" s="68">
        <f t="shared" si="3"/>
        <v>0.32556815445715676</v>
      </c>
    </row>
    <row r="55" spans="1:24" x14ac:dyDescent="0.2">
      <c r="A55" s="108" t="s">
        <v>73</v>
      </c>
      <c r="B55" s="136"/>
      <c r="C55" s="56">
        <v>43425</v>
      </c>
      <c r="E55" s="64">
        <v>5.9</v>
      </c>
      <c r="F55" s="64">
        <v>2.2999999999999998</v>
      </c>
      <c r="G55" s="64">
        <v>3.8</v>
      </c>
      <c r="H55" s="64">
        <v>1</v>
      </c>
      <c r="I55" s="59">
        <v>79</v>
      </c>
      <c r="J55" s="57">
        <v>3</v>
      </c>
      <c r="K55" s="57">
        <v>1.4</v>
      </c>
      <c r="L55" s="57">
        <v>0.5</v>
      </c>
      <c r="O55">
        <v>13</v>
      </c>
      <c r="P55">
        <v>0</v>
      </c>
      <c r="Q55">
        <v>-100</v>
      </c>
      <c r="T55" s="68">
        <f t="shared" si="0"/>
        <v>2.9448815503429921</v>
      </c>
      <c r="U55" s="68">
        <f t="shared" si="1"/>
        <v>0.57242698612963472</v>
      </c>
      <c r="W55" s="68">
        <f t="shared" si="2"/>
        <v>0.98162718344766398</v>
      </c>
      <c r="X55" s="68">
        <f t="shared" si="3"/>
        <v>0.19080899537654492</v>
      </c>
    </row>
    <row r="56" spans="1:24" x14ac:dyDescent="0.2">
      <c r="A56" s="108" t="s">
        <v>74</v>
      </c>
      <c r="B56" s="136"/>
      <c r="C56" s="56">
        <v>43426</v>
      </c>
      <c r="E56" s="64">
        <v>5.3</v>
      </c>
      <c r="F56" s="64">
        <v>-1.7</v>
      </c>
      <c r="G56" s="64">
        <v>2.4</v>
      </c>
      <c r="H56" s="64">
        <v>-6</v>
      </c>
      <c r="I56" s="59">
        <v>83</v>
      </c>
      <c r="J56" s="57">
        <v>1.8</v>
      </c>
      <c r="K56" s="57">
        <v>2</v>
      </c>
      <c r="L56" s="57">
        <v>0</v>
      </c>
      <c r="O56">
        <v>13</v>
      </c>
      <c r="P56">
        <v>0</v>
      </c>
      <c r="Q56">
        <v>-100</v>
      </c>
      <c r="T56" s="68">
        <f t="shared" si="0"/>
        <v>1.7865830729543797</v>
      </c>
      <c r="U56" s="68">
        <f t="shared" si="1"/>
        <v>0.21936481812926548</v>
      </c>
      <c r="W56" s="68">
        <f t="shared" si="2"/>
        <v>0.99254615164132198</v>
      </c>
      <c r="X56" s="68">
        <f t="shared" si="3"/>
        <v>0.12186934340514749</v>
      </c>
    </row>
    <row r="57" spans="1:24" x14ac:dyDescent="0.2">
      <c r="A57" s="108" t="s">
        <v>75</v>
      </c>
      <c r="B57" s="136"/>
      <c r="C57" s="56">
        <v>43427</v>
      </c>
      <c r="E57" s="64">
        <v>8.6999999999999993</v>
      </c>
      <c r="F57" s="64">
        <v>-2.4</v>
      </c>
      <c r="G57" s="64">
        <v>3.9</v>
      </c>
      <c r="H57" s="64">
        <v>-5.9</v>
      </c>
      <c r="I57" s="59">
        <v>88</v>
      </c>
      <c r="J57" s="57">
        <v>2.2999999999999998</v>
      </c>
      <c r="K57" s="57">
        <v>5.0999999999999996</v>
      </c>
      <c r="L57" s="57">
        <v>0</v>
      </c>
      <c r="O57">
        <v>13</v>
      </c>
      <c r="P57">
        <v>0</v>
      </c>
      <c r="Q57">
        <v>-100</v>
      </c>
      <c r="T57" s="68">
        <f t="shared" si="0"/>
        <v>2.2985989021439202</v>
      </c>
      <c r="U57" s="68">
        <f t="shared" si="1"/>
        <v>8.0268842415752481E-2</v>
      </c>
      <c r="W57" s="68">
        <f t="shared" si="2"/>
        <v>0.99939082701909576</v>
      </c>
      <c r="X57" s="68">
        <f t="shared" si="3"/>
        <v>3.489949670250108E-2</v>
      </c>
    </row>
    <row r="58" spans="1:24" x14ac:dyDescent="0.2">
      <c r="A58" s="108" t="s">
        <v>76</v>
      </c>
      <c r="B58" s="136"/>
      <c r="C58" s="56">
        <v>43428</v>
      </c>
      <c r="E58" s="64">
        <v>4</v>
      </c>
      <c r="F58" s="64">
        <v>1</v>
      </c>
      <c r="G58" s="64">
        <v>2.4</v>
      </c>
      <c r="H58" s="64">
        <v>0.7</v>
      </c>
      <c r="I58" s="59">
        <v>56</v>
      </c>
      <c r="J58" s="57">
        <v>2.5</v>
      </c>
      <c r="K58" s="57">
        <v>0</v>
      </c>
      <c r="L58" s="57">
        <v>0</v>
      </c>
      <c r="O58">
        <v>13</v>
      </c>
      <c r="P58">
        <v>0</v>
      </c>
      <c r="Q58">
        <v>-100</v>
      </c>
      <c r="T58" s="68">
        <f t="shared" si="0"/>
        <v>2.0725939313876043</v>
      </c>
      <c r="U58" s="68">
        <f t="shared" si="1"/>
        <v>1.3979822586768669</v>
      </c>
      <c r="W58" s="68">
        <f t="shared" si="2"/>
        <v>0.82903757255504174</v>
      </c>
      <c r="X58" s="68">
        <f t="shared" si="3"/>
        <v>0.55919290347074679</v>
      </c>
    </row>
    <row r="59" spans="1:24" x14ac:dyDescent="0.2">
      <c r="A59" s="108" t="s">
        <v>77</v>
      </c>
      <c r="B59" s="136"/>
      <c r="C59" s="56">
        <v>43429</v>
      </c>
      <c r="E59" s="64">
        <v>4.2</v>
      </c>
      <c r="F59" s="64">
        <v>2.1</v>
      </c>
      <c r="G59" s="64">
        <v>3.3</v>
      </c>
      <c r="H59" s="64">
        <v>2.2000000000000002</v>
      </c>
      <c r="I59" s="59">
        <v>53</v>
      </c>
      <c r="J59" s="57">
        <v>3.5</v>
      </c>
      <c r="K59" s="57">
        <v>0</v>
      </c>
      <c r="L59" s="57">
        <v>0</v>
      </c>
      <c r="O59">
        <v>13</v>
      </c>
      <c r="P59">
        <v>0</v>
      </c>
      <c r="Q59">
        <v>-100</v>
      </c>
      <c r="T59" s="68">
        <f t="shared" si="0"/>
        <v>2.7952242851655251</v>
      </c>
      <c r="U59" s="68">
        <f t="shared" si="1"/>
        <v>2.1063525810321693</v>
      </c>
      <c r="W59" s="68">
        <f t="shared" si="2"/>
        <v>0.79863551004729283</v>
      </c>
      <c r="X59" s="68">
        <f t="shared" si="3"/>
        <v>0.60181502315204838</v>
      </c>
    </row>
    <row r="60" spans="1:24" x14ac:dyDescent="0.2">
      <c r="A60" s="108" t="s">
        <v>71</v>
      </c>
      <c r="B60" s="136"/>
      <c r="C60" s="56">
        <v>43430</v>
      </c>
      <c r="E60" s="64">
        <v>6.4</v>
      </c>
      <c r="F60" s="64">
        <v>3.4</v>
      </c>
      <c r="G60" s="64">
        <v>4.9000000000000004</v>
      </c>
      <c r="H60" s="64">
        <v>3.2</v>
      </c>
      <c r="I60" s="59">
        <v>56</v>
      </c>
      <c r="J60" s="57">
        <v>3.5</v>
      </c>
      <c r="K60" s="57">
        <v>0</v>
      </c>
      <c r="L60" s="57">
        <v>1.7</v>
      </c>
      <c r="O60">
        <v>13</v>
      </c>
      <c r="P60">
        <v>0</v>
      </c>
      <c r="Q60">
        <v>-100</v>
      </c>
      <c r="T60" s="68">
        <f t="shared" si="0"/>
        <v>2.9016315039426459</v>
      </c>
      <c r="U60" s="68">
        <f t="shared" si="1"/>
        <v>1.9571751621476139</v>
      </c>
      <c r="W60" s="68">
        <f t="shared" si="2"/>
        <v>0.82903757255504174</v>
      </c>
      <c r="X60" s="68">
        <f t="shared" si="3"/>
        <v>0.55919290347074679</v>
      </c>
    </row>
    <row r="61" spans="1:24" x14ac:dyDescent="0.2">
      <c r="A61" s="108" t="s">
        <v>72</v>
      </c>
      <c r="B61" s="136"/>
      <c r="C61" s="56">
        <v>43431</v>
      </c>
      <c r="E61" s="64">
        <v>4.4000000000000004</v>
      </c>
      <c r="F61" s="64">
        <v>1.9</v>
      </c>
      <c r="G61" s="64">
        <v>3.2</v>
      </c>
      <c r="H61" s="64">
        <v>0.1</v>
      </c>
      <c r="I61" s="59">
        <v>113</v>
      </c>
      <c r="J61" s="57">
        <v>2.1</v>
      </c>
      <c r="K61" s="57">
        <v>0.5</v>
      </c>
      <c r="L61" s="57">
        <v>0</v>
      </c>
      <c r="O61">
        <v>13</v>
      </c>
      <c r="P61">
        <v>0</v>
      </c>
      <c r="Q61">
        <v>-100</v>
      </c>
      <c r="T61" s="68">
        <f t="shared" si="0"/>
        <v>1.9330601922501249</v>
      </c>
      <c r="U61" s="68">
        <f t="shared" si="1"/>
        <v>-0.82053536982747466</v>
      </c>
      <c r="W61" s="68">
        <f t="shared" si="2"/>
        <v>0.92050485345244037</v>
      </c>
      <c r="X61" s="68">
        <f t="shared" si="3"/>
        <v>-0.3907311284892736</v>
      </c>
    </row>
    <row r="62" spans="1:24" x14ac:dyDescent="0.2">
      <c r="A62" s="108" t="s">
        <v>73</v>
      </c>
      <c r="B62" s="136"/>
      <c r="C62" s="56">
        <v>43432</v>
      </c>
      <c r="E62" s="64">
        <v>10.5</v>
      </c>
      <c r="F62" s="64">
        <v>2.4</v>
      </c>
      <c r="G62" s="64">
        <v>6.5</v>
      </c>
      <c r="H62" s="64">
        <v>1.7</v>
      </c>
      <c r="I62" s="59">
        <v>155</v>
      </c>
      <c r="J62" s="57">
        <v>4.7</v>
      </c>
      <c r="K62" s="57">
        <v>0</v>
      </c>
      <c r="L62" s="57">
        <v>2.2999999999999998</v>
      </c>
      <c r="O62">
        <v>13</v>
      </c>
      <c r="P62">
        <v>0</v>
      </c>
      <c r="Q62">
        <v>-100</v>
      </c>
      <c r="T62" s="68">
        <f t="shared" si="0"/>
        <v>1.9863058301812877</v>
      </c>
      <c r="U62" s="68">
        <f t="shared" si="1"/>
        <v>-4.259646599072255</v>
      </c>
      <c r="W62" s="68">
        <f t="shared" si="2"/>
        <v>0.4226182617406995</v>
      </c>
      <c r="X62" s="68">
        <f t="shared" si="3"/>
        <v>-0.90630778703664994</v>
      </c>
    </row>
    <row r="63" spans="1:24" x14ac:dyDescent="0.2">
      <c r="A63" s="108" t="s">
        <v>74</v>
      </c>
      <c r="B63" s="136"/>
      <c r="C63" s="56">
        <v>43433</v>
      </c>
      <c r="E63" s="64">
        <v>11.4</v>
      </c>
      <c r="F63" s="64">
        <v>9.6</v>
      </c>
      <c r="G63" s="64">
        <v>10.4</v>
      </c>
      <c r="H63" s="64">
        <v>8.9</v>
      </c>
      <c r="I63" s="59">
        <v>172</v>
      </c>
      <c r="J63" s="57">
        <v>4.7</v>
      </c>
      <c r="K63" s="57">
        <v>1.3</v>
      </c>
      <c r="L63" s="57">
        <v>3.3</v>
      </c>
      <c r="O63">
        <v>13</v>
      </c>
      <c r="P63">
        <v>0</v>
      </c>
      <c r="Q63">
        <v>-100</v>
      </c>
      <c r="T63" s="68">
        <f t="shared" si="0"/>
        <v>0.654113574512309</v>
      </c>
      <c r="U63" s="68">
        <f t="shared" si="1"/>
        <v>-4.6542599230853803</v>
      </c>
      <c r="W63" s="68">
        <f t="shared" si="2"/>
        <v>0.13917310096006574</v>
      </c>
      <c r="X63" s="68">
        <f t="shared" si="3"/>
        <v>-0.99026806874157025</v>
      </c>
    </row>
    <row r="64" spans="1:24" x14ac:dyDescent="0.2">
      <c r="A64" s="108" t="s">
        <v>75</v>
      </c>
      <c r="B64" s="136"/>
      <c r="C64" s="56">
        <v>43434</v>
      </c>
      <c r="E64" s="64">
        <v>11.9</v>
      </c>
      <c r="F64" s="64">
        <v>6</v>
      </c>
      <c r="G64" s="64">
        <v>9.4</v>
      </c>
      <c r="H64" s="64">
        <v>4.9000000000000004</v>
      </c>
      <c r="I64" s="59">
        <v>203</v>
      </c>
      <c r="J64" s="57">
        <v>4.5</v>
      </c>
      <c r="K64" s="57">
        <v>1.2</v>
      </c>
      <c r="L64" s="57">
        <v>0</v>
      </c>
      <c r="O64">
        <v>13</v>
      </c>
      <c r="P64">
        <v>0</v>
      </c>
      <c r="Q64">
        <v>-100</v>
      </c>
      <c r="T64" s="68">
        <f t="shared" si="0"/>
        <v>-1.758290078201731</v>
      </c>
      <c r="U64" s="68">
        <f t="shared" si="1"/>
        <v>-4.1422718405359813</v>
      </c>
      <c r="W64" s="68">
        <f t="shared" si="2"/>
        <v>-0.39073112848927355</v>
      </c>
      <c r="X64" s="68">
        <f t="shared" si="3"/>
        <v>-0.92050485345244037</v>
      </c>
    </row>
    <row r="65" spans="1:24" x14ac:dyDescent="0.2">
      <c r="A65" s="108" t="s">
        <v>76</v>
      </c>
      <c r="B65" s="136"/>
      <c r="C65" s="56">
        <v>43435</v>
      </c>
      <c r="E65" s="64">
        <v>10.1</v>
      </c>
      <c r="F65" s="64">
        <v>5.3</v>
      </c>
      <c r="G65" s="64">
        <v>7.8</v>
      </c>
      <c r="H65" s="64">
        <v>4.3</v>
      </c>
      <c r="I65" s="59">
        <v>186</v>
      </c>
      <c r="J65" s="57">
        <v>5</v>
      </c>
      <c r="K65" s="57">
        <v>1.8</v>
      </c>
      <c r="L65" s="57">
        <v>1.2</v>
      </c>
      <c r="O65">
        <v>13</v>
      </c>
      <c r="P65">
        <v>0</v>
      </c>
      <c r="Q65">
        <v>-100</v>
      </c>
      <c r="T65" s="68">
        <f t="shared" si="0"/>
        <v>-0.5226423163382653</v>
      </c>
      <c r="U65" s="68">
        <f t="shared" si="1"/>
        <v>-4.9726094768413667</v>
      </c>
      <c r="W65" s="68">
        <f t="shared" si="2"/>
        <v>-0.10452846326765305</v>
      </c>
      <c r="X65" s="68">
        <f t="shared" si="3"/>
        <v>-0.9945218953682734</v>
      </c>
    </row>
    <row r="66" spans="1:24" x14ac:dyDescent="0.2">
      <c r="A66" s="108" t="s">
        <v>77</v>
      </c>
      <c r="B66" s="136"/>
      <c r="C66" s="56">
        <v>43436</v>
      </c>
      <c r="E66" s="64">
        <v>14</v>
      </c>
      <c r="F66" s="64">
        <v>9.6</v>
      </c>
      <c r="G66" s="64">
        <v>12.3</v>
      </c>
      <c r="H66" s="64">
        <v>9.5</v>
      </c>
      <c r="I66" s="59">
        <v>218</v>
      </c>
      <c r="J66" s="57">
        <v>5.9</v>
      </c>
      <c r="K66" s="57">
        <v>0</v>
      </c>
      <c r="L66" s="57">
        <v>11.3</v>
      </c>
      <c r="O66">
        <v>13</v>
      </c>
      <c r="P66">
        <v>0</v>
      </c>
      <c r="Q66">
        <v>-100</v>
      </c>
      <c r="T66" s="68">
        <f t="shared" si="0"/>
        <v>-3.6324027044213816</v>
      </c>
      <c r="U66" s="68">
        <f t="shared" si="1"/>
        <v>-4.6492634462796616</v>
      </c>
      <c r="W66" s="68">
        <f t="shared" si="2"/>
        <v>-0.61566147532565785</v>
      </c>
      <c r="X66" s="68">
        <f t="shared" si="3"/>
        <v>-0.78801075360672224</v>
      </c>
    </row>
    <row r="67" spans="1:24" x14ac:dyDescent="0.2">
      <c r="A67" s="108" t="s">
        <v>71</v>
      </c>
      <c r="B67" s="136"/>
      <c r="C67" s="56">
        <v>43437</v>
      </c>
      <c r="E67" s="64">
        <v>13.4</v>
      </c>
      <c r="F67" s="64">
        <v>8.1</v>
      </c>
      <c r="G67" s="64">
        <v>11.9</v>
      </c>
      <c r="H67" s="64">
        <v>7.7</v>
      </c>
      <c r="I67" s="59">
        <v>238</v>
      </c>
      <c r="J67" s="57">
        <v>5.7</v>
      </c>
      <c r="K67" s="57">
        <v>2.2000000000000002</v>
      </c>
      <c r="L67" s="57">
        <v>18.600000000000001</v>
      </c>
      <c r="O67">
        <v>13</v>
      </c>
      <c r="P67">
        <v>0</v>
      </c>
      <c r="Q67">
        <v>-100</v>
      </c>
      <c r="T67" s="68">
        <f t="shared" si="0"/>
        <v>-4.8338741480916285</v>
      </c>
      <c r="U67" s="68">
        <f t="shared" si="1"/>
        <v>-3.0205398061292685</v>
      </c>
      <c r="W67" s="68">
        <f t="shared" si="2"/>
        <v>-0.84804809615642596</v>
      </c>
      <c r="X67" s="68">
        <f t="shared" si="3"/>
        <v>-0.52991926423320501</v>
      </c>
    </row>
    <row r="68" spans="1:24" x14ac:dyDescent="0.2">
      <c r="A68" s="108" t="s">
        <v>72</v>
      </c>
      <c r="B68" s="136"/>
      <c r="C68" s="56">
        <v>43438</v>
      </c>
      <c r="E68" s="64">
        <v>9.3000000000000007</v>
      </c>
      <c r="F68" s="64">
        <v>0.1</v>
      </c>
      <c r="G68" s="64">
        <v>5.2</v>
      </c>
      <c r="H68" s="64">
        <v>-2.9</v>
      </c>
      <c r="I68" s="59">
        <v>262</v>
      </c>
      <c r="J68" s="57">
        <v>1.7</v>
      </c>
      <c r="K68" s="57">
        <v>4.7</v>
      </c>
      <c r="L68" s="57">
        <v>0.3</v>
      </c>
      <c r="O68">
        <v>13</v>
      </c>
      <c r="P68">
        <v>0</v>
      </c>
      <c r="Q68">
        <v>-100</v>
      </c>
      <c r="T68" s="68">
        <f t="shared" ref="T68:T95" si="4">J68*SIN(I68*PI()/180)</f>
        <v>-1.6834557168606696</v>
      </c>
      <c r="U68" s="68">
        <f t="shared" ref="U68:U95" si="5">J68*COS(I68*PI()/180)</f>
        <v>-0.23659427163211039</v>
      </c>
      <c r="W68" s="68">
        <f t="shared" ref="W68:W95" si="6">SIN(I68*PI()/180)</f>
        <v>-0.99026806874157036</v>
      </c>
      <c r="X68" s="68">
        <f t="shared" ref="X68:X95" si="7">COS(I68*PI()/180)</f>
        <v>-0.13917310096006494</v>
      </c>
    </row>
    <row r="69" spans="1:24" x14ac:dyDescent="0.2">
      <c r="A69" s="108" t="s">
        <v>73</v>
      </c>
      <c r="B69" s="136"/>
      <c r="C69" s="56">
        <v>43439</v>
      </c>
      <c r="E69" s="64">
        <v>9.3000000000000007</v>
      </c>
      <c r="F69" s="64">
        <v>0.2</v>
      </c>
      <c r="G69" s="64">
        <v>5.8</v>
      </c>
      <c r="H69" s="64">
        <v>-2</v>
      </c>
      <c r="I69" s="59">
        <v>146</v>
      </c>
      <c r="J69" s="57">
        <v>3.2</v>
      </c>
      <c r="K69" s="57">
        <v>0</v>
      </c>
      <c r="L69" s="57">
        <v>0.6</v>
      </c>
      <c r="O69">
        <v>13</v>
      </c>
      <c r="P69">
        <v>0</v>
      </c>
      <c r="Q69">
        <v>-100</v>
      </c>
      <c r="T69" s="68">
        <f t="shared" si="4"/>
        <v>1.7894172911063901</v>
      </c>
      <c r="U69" s="68">
        <f t="shared" si="5"/>
        <v>-2.6529202321761334</v>
      </c>
      <c r="W69" s="68">
        <f t="shared" si="6"/>
        <v>0.5591929034707469</v>
      </c>
      <c r="X69" s="68">
        <f t="shared" si="7"/>
        <v>-0.82903757255504162</v>
      </c>
    </row>
    <row r="70" spans="1:24" x14ac:dyDescent="0.2">
      <c r="A70" s="108" t="s">
        <v>74</v>
      </c>
      <c r="B70" s="136"/>
      <c r="C70" s="56">
        <v>43440</v>
      </c>
      <c r="E70" s="64">
        <v>12.7</v>
      </c>
      <c r="F70" s="64">
        <v>8.9</v>
      </c>
      <c r="G70" s="64">
        <v>11.5</v>
      </c>
      <c r="H70" s="64">
        <v>8.6999999999999993</v>
      </c>
      <c r="I70" s="59">
        <v>220</v>
      </c>
      <c r="J70" s="57">
        <v>5.7</v>
      </c>
      <c r="K70" s="57">
        <v>0</v>
      </c>
      <c r="L70" s="57">
        <v>1.7</v>
      </c>
      <c r="O70">
        <v>13</v>
      </c>
      <c r="P70">
        <v>0</v>
      </c>
      <c r="Q70">
        <v>-100</v>
      </c>
      <c r="T70" s="68">
        <f t="shared" si="4"/>
        <v>-3.663889375213274</v>
      </c>
      <c r="U70" s="68">
        <f t="shared" si="5"/>
        <v>-4.366453325778175</v>
      </c>
      <c r="W70" s="68">
        <f t="shared" si="6"/>
        <v>-0.64278760968653925</v>
      </c>
      <c r="X70" s="68">
        <f t="shared" si="7"/>
        <v>-0.76604444311897801</v>
      </c>
    </row>
    <row r="71" spans="1:24" x14ac:dyDescent="0.2">
      <c r="A71" s="108" t="s">
        <v>75</v>
      </c>
      <c r="B71" s="136"/>
      <c r="C71" s="56">
        <v>43441</v>
      </c>
      <c r="E71" s="64">
        <v>12.1</v>
      </c>
      <c r="F71" s="64">
        <v>5.8</v>
      </c>
      <c r="G71" s="64">
        <v>9.8000000000000007</v>
      </c>
      <c r="H71" s="64">
        <v>5</v>
      </c>
      <c r="I71" s="59">
        <v>218</v>
      </c>
      <c r="J71" s="57">
        <v>7.5</v>
      </c>
      <c r="K71" s="57">
        <v>0</v>
      </c>
      <c r="L71" s="57">
        <v>10.3</v>
      </c>
      <c r="O71">
        <v>13</v>
      </c>
      <c r="P71">
        <v>0</v>
      </c>
      <c r="Q71">
        <v>-100</v>
      </c>
      <c r="T71" s="68">
        <f t="shared" si="4"/>
        <v>-4.6174610649424341</v>
      </c>
      <c r="U71" s="68">
        <f t="shared" si="5"/>
        <v>-5.910080652050417</v>
      </c>
      <c r="W71" s="68">
        <f t="shared" si="6"/>
        <v>-0.61566147532565785</v>
      </c>
      <c r="X71" s="68">
        <f t="shared" si="7"/>
        <v>-0.78801075360672224</v>
      </c>
    </row>
    <row r="72" spans="1:24" x14ac:dyDescent="0.2">
      <c r="A72" s="108" t="s">
        <v>76</v>
      </c>
      <c r="B72" s="136"/>
      <c r="C72" s="56">
        <v>43442</v>
      </c>
      <c r="E72" s="64">
        <v>11</v>
      </c>
      <c r="F72" s="64">
        <v>5.5</v>
      </c>
      <c r="G72" s="64">
        <v>8.9</v>
      </c>
      <c r="H72" s="64">
        <v>4.8</v>
      </c>
      <c r="I72" s="59">
        <v>233</v>
      </c>
      <c r="J72" s="57">
        <v>9</v>
      </c>
      <c r="K72" s="57">
        <v>0.4</v>
      </c>
      <c r="L72" s="57">
        <v>6.9</v>
      </c>
      <c r="O72">
        <v>13</v>
      </c>
      <c r="P72">
        <v>0</v>
      </c>
      <c r="Q72">
        <v>-100</v>
      </c>
      <c r="T72" s="68">
        <f t="shared" si="4"/>
        <v>-7.187719590425635</v>
      </c>
      <c r="U72" s="68">
        <f t="shared" si="5"/>
        <v>-5.4163352083684346</v>
      </c>
      <c r="W72" s="68">
        <f t="shared" si="6"/>
        <v>-0.79863551004729283</v>
      </c>
      <c r="X72" s="68">
        <f t="shared" si="7"/>
        <v>-0.60181502315204827</v>
      </c>
    </row>
    <row r="73" spans="1:24" x14ac:dyDescent="0.2">
      <c r="A73" s="108" t="s">
        <v>77</v>
      </c>
      <c r="B73" s="136"/>
      <c r="C73" s="56">
        <v>43443</v>
      </c>
      <c r="E73" s="64">
        <v>10.3</v>
      </c>
      <c r="F73" s="64">
        <v>4.9000000000000004</v>
      </c>
      <c r="G73" s="64">
        <v>7.9</v>
      </c>
      <c r="H73" s="64">
        <v>3.8</v>
      </c>
      <c r="I73" s="59">
        <v>265</v>
      </c>
      <c r="J73" s="57">
        <v>6.5</v>
      </c>
      <c r="K73" s="57">
        <v>1</v>
      </c>
      <c r="L73" s="57">
        <v>11.3</v>
      </c>
      <c r="O73">
        <v>13</v>
      </c>
      <c r="P73">
        <v>0</v>
      </c>
      <c r="Q73">
        <v>-100</v>
      </c>
      <c r="T73" s="68">
        <f t="shared" si="4"/>
        <v>-6.4752655375963464</v>
      </c>
      <c r="U73" s="68">
        <f t="shared" si="5"/>
        <v>-0.56651232785977856</v>
      </c>
      <c r="W73" s="68">
        <f t="shared" si="6"/>
        <v>-0.99619469809174555</v>
      </c>
      <c r="X73" s="68">
        <f t="shared" si="7"/>
        <v>-8.7155742747658249E-2</v>
      </c>
    </row>
    <row r="74" spans="1:24" x14ac:dyDescent="0.2">
      <c r="A74" s="108" t="s">
        <v>71</v>
      </c>
      <c r="B74" s="136"/>
      <c r="C74" s="56">
        <v>43444</v>
      </c>
      <c r="E74" s="64">
        <v>7</v>
      </c>
      <c r="F74" s="64">
        <v>0.1</v>
      </c>
      <c r="G74" s="64">
        <v>4.2</v>
      </c>
      <c r="H74" s="64">
        <v>-1</v>
      </c>
      <c r="I74" s="59">
        <v>268</v>
      </c>
      <c r="J74" s="57">
        <v>3.3</v>
      </c>
      <c r="K74" s="57">
        <v>1.7</v>
      </c>
      <c r="L74" s="57">
        <v>4.3</v>
      </c>
      <c r="O74">
        <v>13</v>
      </c>
      <c r="P74">
        <v>0</v>
      </c>
      <c r="Q74">
        <v>-100</v>
      </c>
      <c r="T74" s="68">
        <f t="shared" si="4"/>
        <v>-3.2979897291630156</v>
      </c>
      <c r="U74" s="68">
        <f t="shared" si="5"/>
        <v>-0.11516833911825544</v>
      </c>
      <c r="W74" s="68">
        <f t="shared" si="6"/>
        <v>-0.99939082701909565</v>
      </c>
      <c r="X74" s="68">
        <f t="shared" si="7"/>
        <v>-3.4899496702501649E-2</v>
      </c>
    </row>
    <row r="75" spans="1:24" x14ac:dyDescent="0.2">
      <c r="A75" s="108" t="s">
        <v>72</v>
      </c>
      <c r="B75" s="136"/>
      <c r="C75" s="56">
        <v>43445</v>
      </c>
      <c r="E75" s="64">
        <v>7.6</v>
      </c>
      <c r="F75" s="64">
        <v>-1.2</v>
      </c>
      <c r="G75" s="64">
        <v>3.4</v>
      </c>
      <c r="H75" s="64">
        <v>-3.3</v>
      </c>
      <c r="I75" s="59">
        <v>264</v>
      </c>
      <c r="J75" s="57">
        <v>2</v>
      </c>
      <c r="K75" s="57">
        <v>3.3</v>
      </c>
      <c r="L75" s="57">
        <v>0.4</v>
      </c>
      <c r="O75">
        <v>13</v>
      </c>
      <c r="P75">
        <v>0</v>
      </c>
      <c r="Q75">
        <v>-100</v>
      </c>
      <c r="T75" s="68">
        <f t="shared" si="4"/>
        <v>-1.9890437907365468</v>
      </c>
      <c r="U75" s="68">
        <f t="shared" si="5"/>
        <v>-0.20905692653530672</v>
      </c>
      <c r="W75" s="68">
        <f t="shared" si="6"/>
        <v>-0.9945218953682734</v>
      </c>
      <c r="X75" s="68">
        <f t="shared" si="7"/>
        <v>-0.10452846326765336</v>
      </c>
    </row>
    <row r="76" spans="1:24" x14ac:dyDescent="0.2">
      <c r="A76" s="108" t="s">
        <v>73</v>
      </c>
      <c r="B76" s="136"/>
      <c r="C76" s="56">
        <v>43446</v>
      </c>
      <c r="E76" s="64">
        <v>4.7</v>
      </c>
      <c r="F76" s="64">
        <v>-3.5</v>
      </c>
      <c r="G76" s="64">
        <v>1.2</v>
      </c>
      <c r="H76" s="64">
        <v>-5.3</v>
      </c>
      <c r="I76" s="59">
        <v>69</v>
      </c>
      <c r="J76" s="57">
        <v>2</v>
      </c>
      <c r="K76" s="57">
        <v>0.5</v>
      </c>
      <c r="L76" s="57">
        <v>0</v>
      </c>
      <c r="O76">
        <v>13</v>
      </c>
      <c r="P76">
        <v>0</v>
      </c>
      <c r="Q76">
        <v>-100</v>
      </c>
      <c r="T76" s="68">
        <f t="shared" si="4"/>
        <v>1.8671608529944035</v>
      </c>
      <c r="U76" s="68">
        <f t="shared" si="5"/>
        <v>0.71673589909060076</v>
      </c>
      <c r="W76" s="68">
        <f t="shared" si="6"/>
        <v>0.93358042649720174</v>
      </c>
      <c r="X76" s="68">
        <f t="shared" si="7"/>
        <v>0.35836794954530038</v>
      </c>
    </row>
    <row r="77" spans="1:24" x14ac:dyDescent="0.2">
      <c r="A77" s="108" t="s">
        <v>74</v>
      </c>
      <c r="B77" s="136"/>
      <c r="C77" s="56">
        <v>43447</v>
      </c>
      <c r="E77" s="64">
        <v>3.2</v>
      </c>
      <c r="F77" s="64">
        <v>-2.5</v>
      </c>
      <c r="G77" s="64">
        <v>1.1000000000000001</v>
      </c>
      <c r="H77" s="64">
        <v>-3.8</v>
      </c>
      <c r="I77" s="59">
        <v>45</v>
      </c>
      <c r="J77" s="57">
        <v>4</v>
      </c>
      <c r="K77" s="57">
        <v>6.5</v>
      </c>
      <c r="L77" s="57">
        <v>0</v>
      </c>
      <c r="O77">
        <v>13</v>
      </c>
      <c r="P77">
        <v>0</v>
      </c>
      <c r="Q77">
        <v>-100</v>
      </c>
      <c r="T77" s="68">
        <f t="shared" si="4"/>
        <v>2.8284271247461898</v>
      </c>
      <c r="U77" s="68">
        <f t="shared" si="5"/>
        <v>2.8284271247461903</v>
      </c>
      <c r="W77" s="68">
        <f t="shared" si="6"/>
        <v>0.70710678118654746</v>
      </c>
      <c r="X77" s="68">
        <f t="shared" si="7"/>
        <v>0.70710678118654757</v>
      </c>
    </row>
    <row r="78" spans="1:24" x14ac:dyDescent="0.2">
      <c r="A78" s="108" t="s">
        <v>75</v>
      </c>
      <c r="B78" s="136"/>
      <c r="C78" s="56">
        <v>43448</v>
      </c>
      <c r="E78" s="64">
        <v>1.6</v>
      </c>
      <c r="F78" s="64">
        <v>-1.9</v>
      </c>
      <c r="G78" s="64">
        <v>0.5</v>
      </c>
      <c r="H78" s="64">
        <v>-2.9</v>
      </c>
      <c r="I78" s="59">
        <v>56</v>
      </c>
      <c r="J78" s="57">
        <v>2.8</v>
      </c>
      <c r="K78" s="57">
        <v>0.2</v>
      </c>
      <c r="L78" s="57">
        <v>0</v>
      </c>
      <c r="O78">
        <v>13</v>
      </c>
      <c r="P78">
        <v>0</v>
      </c>
      <c r="Q78">
        <v>-100</v>
      </c>
      <c r="T78" s="68">
        <f t="shared" si="4"/>
        <v>2.3213052031541168</v>
      </c>
      <c r="U78" s="68">
        <f t="shared" si="5"/>
        <v>1.5657401297180908</v>
      </c>
      <c r="W78" s="68">
        <f t="shared" si="6"/>
        <v>0.82903757255504174</v>
      </c>
      <c r="X78" s="68">
        <f t="shared" si="7"/>
        <v>0.55919290347074679</v>
      </c>
    </row>
    <row r="79" spans="1:24" x14ac:dyDescent="0.2">
      <c r="A79" s="108" t="s">
        <v>76</v>
      </c>
      <c r="B79" s="136"/>
      <c r="C79" s="56">
        <v>43449</v>
      </c>
      <c r="E79" s="64">
        <v>1</v>
      </c>
      <c r="F79" s="64">
        <v>-1.1000000000000001</v>
      </c>
      <c r="G79" s="64">
        <v>0.3</v>
      </c>
      <c r="H79" s="64">
        <v>-1.5</v>
      </c>
      <c r="I79" s="59">
        <v>134</v>
      </c>
      <c r="J79" s="57">
        <v>3.7</v>
      </c>
      <c r="K79" s="57">
        <v>0</v>
      </c>
      <c r="L79" s="57">
        <v>2.2000000000000002</v>
      </c>
      <c r="O79">
        <v>13</v>
      </c>
      <c r="P79">
        <v>0</v>
      </c>
      <c r="Q79">
        <v>-100</v>
      </c>
      <c r="T79" s="68">
        <f t="shared" si="4"/>
        <v>2.6615572612530105</v>
      </c>
      <c r="U79" s="68">
        <f t="shared" si="5"/>
        <v>-2.5702359706982891</v>
      </c>
      <c r="W79" s="68">
        <f t="shared" si="6"/>
        <v>0.71933980033865141</v>
      </c>
      <c r="X79" s="68">
        <f t="shared" si="7"/>
        <v>-0.69465837045899703</v>
      </c>
    </row>
    <row r="80" spans="1:24" x14ac:dyDescent="0.2">
      <c r="A80" s="108" t="s">
        <v>77</v>
      </c>
      <c r="B80" s="136"/>
      <c r="C80" s="56">
        <v>43450</v>
      </c>
      <c r="E80" s="64">
        <v>3.3</v>
      </c>
      <c r="F80" s="64">
        <v>-0.9</v>
      </c>
      <c r="G80" s="64">
        <v>1.6</v>
      </c>
      <c r="H80" s="64">
        <v>-1.1000000000000001</v>
      </c>
      <c r="I80" s="59">
        <v>174</v>
      </c>
      <c r="J80" s="57">
        <v>3.2</v>
      </c>
      <c r="K80" s="57">
        <v>0</v>
      </c>
      <c r="L80" s="57">
        <v>1.6</v>
      </c>
      <c r="O80">
        <v>13</v>
      </c>
      <c r="P80">
        <v>0</v>
      </c>
      <c r="Q80">
        <v>-100</v>
      </c>
      <c r="T80" s="68">
        <f t="shared" si="4"/>
        <v>0.33449108245649195</v>
      </c>
      <c r="U80" s="68">
        <f t="shared" si="5"/>
        <v>-3.1824700651784745</v>
      </c>
      <c r="W80" s="68">
        <f t="shared" si="6"/>
        <v>0.10452846326765373</v>
      </c>
      <c r="X80" s="68">
        <f t="shared" si="7"/>
        <v>-0.99452189536827329</v>
      </c>
    </row>
    <row r="81" spans="1:24" x14ac:dyDescent="0.2">
      <c r="A81" s="108" t="s">
        <v>71</v>
      </c>
      <c r="B81" s="136"/>
      <c r="C81" s="56">
        <v>43451</v>
      </c>
      <c r="E81" s="64">
        <v>8.6</v>
      </c>
      <c r="F81" s="64">
        <v>3.3</v>
      </c>
      <c r="G81" s="64">
        <v>5.9</v>
      </c>
      <c r="H81" s="64">
        <v>2.5</v>
      </c>
      <c r="I81" s="59">
        <v>201</v>
      </c>
      <c r="J81" s="57">
        <v>4</v>
      </c>
      <c r="K81" s="57">
        <v>1.5</v>
      </c>
      <c r="L81" s="57">
        <v>1.7</v>
      </c>
      <c r="O81">
        <v>13</v>
      </c>
      <c r="P81">
        <v>0</v>
      </c>
      <c r="Q81">
        <v>-100</v>
      </c>
      <c r="T81" s="68">
        <f t="shared" si="4"/>
        <v>-1.4334717981812017</v>
      </c>
      <c r="U81" s="68">
        <f t="shared" si="5"/>
        <v>-3.734321705988807</v>
      </c>
      <c r="W81" s="68">
        <f t="shared" si="6"/>
        <v>-0.35836794954530043</v>
      </c>
      <c r="X81" s="68">
        <f t="shared" si="7"/>
        <v>-0.93358042649720174</v>
      </c>
    </row>
    <row r="82" spans="1:24" x14ac:dyDescent="0.2">
      <c r="A82" s="108" t="s">
        <v>72</v>
      </c>
      <c r="B82" s="136"/>
      <c r="C82" s="56">
        <v>43452</v>
      </c>
      <c r="E82" s="64">
        <v>9.3000000000000007</v>
      </c>
      <c r="F82" s="64">
        <v>5.6</v>
      </c>
      <c r="G82" s="64">
        <v>6.8</v>
      </c>
      <c r="H82" s="64">
        <v>4.9000000000000004</v>
      </c>
      <c r="I82" s="59">
        <v>156</v>
      </c>
      <c r="J82" s="57">
        <v>4.4000000000000004</v>
      </c>
      <c r="K82" s="57">
        <v>5.3</v>
      </c>
      <c r="L82" s="57">
        <v>0</v>
      </c>
      <c r="O82">
        <v>13</v>
      </c>
      <c r="P82">
        <v>0</v>
      </c>
      <c r="Q82">
        <v>-100</v>
      </c>
      <c r="T82" s="68">
        <f t="shared" si="4"/>
        <v>1.789641229533522</v>
      </c>
      <c r="U82" s="68">
        <f t="shared" si="5"/>
        <v>-4.0196000136274437</v>
      </c>
      <c r="W82" s="68">
        <f t="shared" si="6"/>
        <v>0.40673664307580043</v>
      </c>
      <c r="X82" s="68">
        <f t="shared" si="7"/>
        <v>-0.91354545764260076</v>
      </c>
    </row>
    <row r="83" spans="1:24" x14ac:dyDescent="0.2">
      <c r="A83" s="108" t="s">
        <v>73</v>
      </c>
      <c r="B83" s="136"/>
      <c r="C83" s="56">
        <v>43453</v>
      </c>
      <c r="E83" s="64">
        <v>10</v>
      </c>
      <c r="F83" s="64">
        <v>5.4</v>
      </c>
      <c r="G83" s="64">
        <v>7.5</v>
      </c>
      <c r="H83" s="64">
        <v>4.2</v>
      </c>
      <c r="I83" s="59">
        <v>183</v>
      </c>
      <c r="J83" s="57">
        <v>3.9</v>
      </c>
      <c r="K83" s="57">
        <v>0.2</v>
      </c>
      <c r="L83" s="57">
        <v>0.4</v>
      </c>
      <c r="O83">
        <v>13</v>
      </c>
      <c r="P83">
        <v>0</v>
      </c>
      <c r="Q83">
        <v>-100</v>
      </c>
      <c r="T83" s="68">
        <f t="shared" si="4"/>
        <v>-0.20411022934747985</v>
      </c>
      <c r="U83" s="68">
        <f t="shared" si="5"/>
        <v>-3.8946551855428377</v>
      </c>
      <c r="W83" s="68">
        <f t="shared" si="6"/>
        <v>-5.2335956242943557E-2</v>
      </c>
      <c r="X83" s="68">
        <f t="shared" si="7"/>
        <v>-0.99862953475457383</v>
      </c>
    </row>
    <row r="84" spans="1:24" x14ac:dyDescent="0.2">
      <c r="A84" s="108" t="s">
        <v>74</v>
      </c>
      <c r="B84" s="136"/>
      <c r="C84" s="56">
        <v>43454</v>
      </c>
      <c r="E84" s="64">
        <v>8.6999999999999993</v>
      </c>
      <c r="F84" s="64">
        <v>6</v>
      </c>
      <c r="G84" s="64">
        <v>7.8</v>
      </c>
      <c r="H84" s="64">
        <v>5.0999999999999996</v>
      </c>
      <c r="I84" s="59">
        <v>200</v>
      </c>
      <c r="J84" s="57">
        <v>5.2</v>
      </c>
      <c r="K84" s="57">
        <v>0</v>
      </c>
      <c r="L84" s="57">
        <v>1</v>
      </c>
      <c r="O84">
        <v>13</v>
      </c>
      <c r="P84">
        <v>0</v>
      </c>
      <c r="Q84">
        <v>-100</v>
      </c>
      <c r="T84" s="68">
        <f t="shared" si="4"/>
        <v>-1.778504745293477</v>
      </c>
      <c r="U84" s="68">
        <f t="shared" si="5"/>
        <v>-4.8864016280867242</v>
      </c>
      <c r="W84" s="68">
        <f t="shared" si="6"/>
        <v>-0.34202014332566866</v>
      </c>
      <c r="X84" s="68">
        <f t="shared" si="7"/>
        <v>-0.93969262078590843</v>
      </c>
    </row>
    <row r="85" spans="1:24" x14ac:dyDescent="0.2">
      <c r="A85" s="108" t="s">
        <v>75</v>
      </c>
      <c r="B85" s="136"/>
      <c r="C85" s="56">
        <v>43455</v>
      </c>
      <c r="E85" s="64">
        <v>13.2</v>
      </c>
      <c r="F85" s="64">
        <v>7.8</v>
      </c>
      <c r="G85" s="64">
        <v>10.6</v>
      </c>
      <c r="H85" s="64">
        <v>7.3</v>
      </c>
      <c r="I85" s="59">
        <v>227</v>
      </c>
      <c r="J85" s="57">
        <v>8</v>
      </c>
      <c r="K85" s="57">
        <v>0</v>
      </c>
      <c r="L85" s="57">
        <v>14.2</v>
      </c>
      <c r="O85">
        <v>13</v>
      </c>
      <c r="P85">
        <v>0</v>
      </c>
      <c r="Q85">
        <v>-100</v>
      </c>
      <c r="T85" s="68">
        <f t="shared" si="4"/>
        <v>-5.850829612953361</v>
      </c>
      <c r="U85" s="68">
        <f t="shared" si="5"/>
        <v>-5.4559868804999914</v>
      </c>
      <c r="W85" s="68">
        <f t="shared" si="6"/>
        <v>-0.73135370161917013</v>
      </c>
      <c r="X85" s="68">
        <f t="shared" si="7"/>
        <v>-0.68199836006249892</v>
      </c>
    </row>
    <row r="86" spans="1:24" x14ac:dyDescent="0.2">
      <c r="A86" s="108" t="s">
        <v>76</v>
      </c>
      <c r="B86" s="136"/>
      <c r="C86" s="56">
        <v>43456</v>
      </c>
      <c r="E86" s="64">
        <v>11.6</v>
      </c>
      <c r="F86" s="64">
        <v>6.9</v>
      </c>
      <c r="G86" s="64">
        <v>9.5</v>
      </c>
      <c r="H86" s="64">
        <v>6.2</v>
      </c>
      <c r="I86" s="59">
        <v>249</v>
      </c>
      <c r="J86" s="57">
        <v>6</v>
      </c>
      <c r="K86" s="57">
        <v>1.4</v>
      </c>
      <c r="L86" s="57">
        <v>3.9</v>
      </c>
      <c r="O86">
        <v>13</v>
      </c>
      <c r="P86">
        <v>0</v>
      </c>
      <c r="Q86">
        <v>-100</v>
      </c>
      <c r="T86" s="68">
        <f t="shared" si="4"/>
        <v>-5.6014825589832098</v>
      </c>
      <c r="U86" s="68">
        <f t="shared" si="5"/>
        <v>-2.1502076972718043</v>
      </c>
      <c r="W86" s="68">
        <f t="shared" si="6"/>
        <v>-0.93358042649720163</v>
      </c>
      <c r="X86" s="68">
        <f t="shared" si="7"/>
        <v>-0.35836794954530071</v>
      </c>
    </row>
    <row r="87" spans="1:24" x14ac:dyDescent="0.2">
      <c r="A87" s="108" t="s">
        <v>77</v>
      </c>
      <c r="B87" s="136"/>
      <c r="C87" s="56">
        <v>43457</v>
      </c>
      <c r="E87" s="64">
        <v>10.3</v>
      </c>
      <c r="F87" s="64">
        <v>6</v>
      </c>
      <c r="G87" s="64">
        <v>7.8</v>
      </c>
      <c r="H87" s="64">
        <v>5.6</v>
      </c>
      <c r="I87" s="59">
        <v>235</v>
      </c>
      <c r="J87" s="57">
        <v>3.8</v>
      </c>
      <c r="K87" s="57">
        <v>0</v>
      </c>
      <c r="L87" s="57">
        <v>8.8000000000000007</v>
      </c>
      <c r="O87">
        <v>13</v>
      </c>
      <c r="P87">
        <v>0</v>
      </c>
      <c r="Q87">
        <v>-100</v>
      </c>
      <c r="T87" s="68">
        <f t="shared" si="4"/>
        <v>-3.1127777682981677</v>
      </c>
      <c r="U87" s="68">
        <f t="shared" si="5"/>
        <v>-2.1795904581339762</v>
      </c>
      <c r="W87" s="68">
        <f t="shared" si="6"/>
        <v>-0.81915204428899158</v>
      </c>
      <c r="X87" s="68">
        <f t="shared" si="7"/>
        <v>-0.57357643635104638</v>
      </c>
    </row>
    <row r="88" spans="1:24" x14ac:dyDescent="0.2">
      <c r="A88" s="108" t="s">
        <v>71</v>
      </c>
      <c r="B88" s="136"/>
      <c r="C88" s="56">
        <v>43458</v>
      </c>
      <c r="E88" s="64">
        <v>7.9</v>
      </c>
      <c r="F88" s="64">
        <v>-0.2</v>
      </c>
      <c r="G88" s="64">
        <v>4.9000000000000004</v>
      </c>
      <c r="H88" s="64">
        <v>-2.8</v>
      </c>
      <c r="I88" s="59">
        <v>325</v>
      </c>
      <c r="J88" s="57">
        <v>1.8</v>
      </c>
      <c r="K88" s="57">
        <v>5.3</v>
      </c>
      <c r="L88" s="57">
        <v>0</v>
      </c>
      <c r="O88">
        <v>13</v>
      </c>
      <c r="P88">
        <v>0</v>
      </c>
      <c r="Q88">
        <v>-100</v>
      </c>
      <c r="T88" s="68">
        <f t="shared" si="4"/>
        <v>-1.0324375854318837</v>
      </c>
      <c r="U88" s="68">
        <f t="shared" si="5"/>
        <v>1.4744736797201849</v>
      </c>
      <c r="W88" s="68">
        <f t="shared" si="6"/>
        <v>-0.57357643635104649</v>
      </c>
      <c r="X88" s="68">
        <f t="shared" si="7"/>
        <v>0.81915204428899158</v>
      </c>
    </row>
    <row r="89" spans="1:24" x14ac:dyDescent="0.2">
      <c r="A89" s="108" t="s">
        <v>72</v>
      </c>
      <c r="B89" s="136"/>
      <c r="C89" s="56">
        <v>43459</v>
      </c>
      <c r="E89" s="64">
        <v>6.2</v>
      </c>
      <c r="F89" s="64">
        <v>-2.8</v>
      </c>
      <c r="G89" s="64">
        <v>2.2999999999999998</v>
      </c>
      <c r="H89" s="64">
        <v>-4.8</v>
      </c>
      <c r="I89" s="59">
        <v>223</v>
      </c>
      <c r="J89" s="57">
        <v>3</v>
      </c>
      <c r="K89" s="57">
        <v>3.1</v>
      </c>
      <c r="L89" s="57">
        <v>0</v>
      </c>
      <c r="O89">
        <v>13</v>
      </c>
      <c r="P89">
        <v>0</v>
      </c>
      <c r="Q89">
        <v>-100</v>
      </c>
      <c r="T89" s="68">
        <f t="shared" si="4"/>
        <v>-2.0459950801874953</v>
      </c>
      <c r="U89" s="68">
        <f t="shared" si="5"/>
        <v>-2.1940611048575116</v>
      </c>
      <c r="W89" s="68">
        <f t="shared" si="6"/>
        <v>-0.68199836006249837</v>
      </c>
      <c r="X89" s="68">
        <f t="shared" si="7"/>
        <v>-0.73135370161917057</v>
      </c>
    </row>
    <row r="90" spans="1:24" x14ac:dyDescent="0.2">
      <c r="A90" s="108" t="s">
        <v>73</v>
      </c>
      <c r="B90" s="136"/>
      <c r="C90" s="56">
        <v>43460</v>
      </c>
      <c r="E90" s="64">
        <v>5.2</v>
      </c>
      <c r="F90" s="64">
        <v>-3</v>
      </c>
      <c r="G90" s="64">
        <v>0.7</v>
      </c>
      <c r="H90" s="64">
        <v>-4.7</v>
      </c>
      <c r="I90" s="59">
        <v>204</v>
      </c>
      <c r="J90" s="57">
        <v>2.1</v>
      </c>
      <c r="K90" s="57">
        <v>2.6</v>
      </c>
      <c r="L90" s="57">
        <v>0</v>
      </c>
      <c r="O90">
        <v>13</v>
      </c>
      <c r="P90">
        <v>0</v>
      </c>
      <c r="Q90">
        <v>-100</v>
      </c>
      <c r="T90" s="68">
        <f t="shared" si="4"/>
        <v>-0.85414695045917965</v>
      </c>
      <c r="U90" s="68">
        <f t="shared" si="5"/>
        <v>-1.9184454610494623</v>
      </c>
      <c r="W90" s="68">
        <f t="shared" si="6"/>
        <v>-0.40673664307579982</v>
      </c>
      <c r="X90" s="68">
        <f t="shared" si="7"/>
        <v>-0.91354545764260109</v>
      </c>
    </row>
    <row r="91" spans="1:24" x14ac:dyDescent="0.2">
      <c r="A91" s="108" t="s">
        <v>74</v>
      </c>
      <c r="B91" s="136"/>
      <c r="C91" s="56">
        <v>43461</v>
      </c>
      <c r="E91" s="64">
        <v>5.5</v>
      </c>
      <c r="F91" s="64">
        <v>-2.2999999999999998</v>
      </c>
      <c r="G91" s="64">
        <v>1</v>
      </c>
      <c r="H91" s="64">
        <v>-4.5</v>
      </c>
      <c r="I91" s="59">
        <v>197</v>
      </c>
      <c r="J91" s="57">
        <v>1.2</v>
      </c>
      <c r="K91" s="57">
        <v>1.7</v>
      </c>
      <c r="L91" s="57">
        <v>0</v>
      </c>
      <c r="O91">
        <v>13</v>
      </c>
      <c r="P91">
        <v>0</v>
      </c>
      <c r="Q91">
        <v>-100</v>
      </c>
      <c r="T91" s="68">
        <f t="shared" si="4"/>
        <v>-0.35084604566728367</v>
      </c>
      <c r="U91" s="68">
        <f t="shared" si="5"/>
        <v>-1.1475657071556427</v>
      </c>
      <c r="W91" s="68">
        <f t="shared" si="6"/>
        <v>-0.29237170472273638</v>
      </c>
      <c r="X91" s="68">
        <f t="shared" si="7"/>
        <v>-0.95630475596303555</v>
      </c>
    </row>
    <row r="92" spans="1:24" x14ac:dyDescent="0.2">
      <c r="A92" s="108" t="s">
        <v>75</v>
      </c>
      <c r="B92" s="136"/>
      <c r="C92" s="56">
        <v>43462</v>
      </c>
      <c r="E92" s="64">
        <v>2.9</v>
      </c>
      <c r="F92" s="64">
        <v>-4</v>
      </c>
      <c r="G92" s="64">
        <v>0.2</v>
      </c>
      <c r="H92" s="64">
        <v>-6.9</v>
      </c>
      <c r="I92" s="59">
        <v>216</v>
      </c>
      <c r="J92" s="57">
        <v>2.4</v>
      </c>
      <c r="K92" s="57">
        <v>1.6</v>
      </c>
      <c r="L92" s="57">
        <v>0</v>
      </c>
      <c r="O92">
        <v>13</v>
      </c>
      <c r="P92">
        <v>0</v>
      </c>
      <c r="Q92">
        <v>-100</v>
      </c>
      <c r="T92" s="68">
        <f t="shared" si="4"/>
        <v>-1.4106846055019353</v>
      </c>
      <c r="U92" s="68">
        <f t="shared" si="5"/>
        <v>-1.9416407864998741</v>
      </c>
      <c r="W92" s="68">
        <f t="shared" si="6"/>
        <v>-0.58778525229247303</v>
      </c>
      <c r="X92" s="68">
        <f t="shared" si="7"/>
        <v>-0.80901699437494756</v>
      </c>
    </row>
    <row r="93" spans="1:24" x14ac:dyDescent="0.2">
      <c r="A93" s="108" t="s">
        <v>76</v>
      </c>
      <c r="B93" s="136"/>
      <c r="C93" s="56">
        <v>43463</v>
      </c>
      <c r="E93" s="64">
        <v>9.8000000000000007</v>
      </c>
      <c r="F93" s="64">
        <v>2.9</v>
      </c>
      <c r="G93" s="64">
        <v>6.2</v>
      </c>
      <c r="H93" s="64">
        <v>2.9</v>
      </c>
      <c r="I93" s="59">
        <v>239</v>
      </c>
      <c r="J93" s="57">
        <v>5.2</v>
      </c>
      <c r="K93" s="57">
        <v>0</v>
      </c>
      <c r="L93" s="57">
        <v>0.3</v>
      </c>
      <c r="O93">
        <v>13</v>
      </c>
      <c r="P93">
        <v>0</v>
      </c>
      <c r="Q93">
        <v>-100</v>
      </c>
      <c r="T93" s="68">
        <f t="shared" si="4"/>
        <v>-4.4572699636509832</v>
      </c>
      <c r="U93" s="68">
        <f t="shared" si="5"/>
        <v>-2.6781979895322836</v>
      </c>
      <c r="W93" s="68">
        <f t="shared" si="6"/>
        <v>-0.85716730070211211</v>
      </c>
      <c r="X93" s="68">
        <f t="shared" si="7"/>
        <v>-0.51503807491005449</v>
      </c>
    </row>
    <row r="94" spans="1:24" x14ac:dyDescent="0.2">
      <c r="A94" s="108" t="s">
        <v>77</v>
      </c>
      <c r="B94" s="136"/>
      <c r="C94" s="56">
        <v>43464</v>
      </c>
      <c r="E94" s="64">
        <v>9.1</v>
      </c>
      <c r="F94" s="64">
        <v>5.0999999999999996</v>
      </c>
      <c r="G94" s="64">
        <v>8</v>
      </c>
      <c r="H94" s="64">
        <v>4.5</v>
      </c>
      <c r="I94" s="59">
        <v>253</v>
      </c>
      <c r="J94" s="57">
        <v>3.3</v>
      </c>
      <c r="K94" s="57">
        <v>0</v>
      </c>
      <c r="L94" s="57">
        <v>1.1000000000000001</v>
      </c>
      <c r="O94">
        <v>13</v>
      </c>
      <c r="P94">
        <v>0</v>
      </c>
      <c r="Q94">
        <v>-100</v>
      </c>
      <c r="T94" s="68">
        <f t="shared" si="4"/>
        <v>-3.1558056946780164</v>
      </c>
      <c r="U94" s="68">
        <f t="shared" si="5"/>
        <v>-0.9648266255850324</v>
      </c>
      <c r="W94" s="68">
        <f t="shared" si="6"/>
        <v>-0.95630475596303532</v>
      </c>
      <c r="X94" s="68">
        <f t="shared" si="7"/>
        <v>-0.2923717047227371</v>
      </c>
    </row>
    <row r="95" spans="1:24" x14ac:dyDescent="0.2">
      <c r="A95" s="108" t="s">
        <v>71</v>
      </c>
      <c r="B95" s="136"/>
      <c r="C95" s="56">
        <v>43465</v>
      </c>
      <c r="E95" s="64">
        <v>9.9</v>
      </c>
      <c r="F95" s="64">
        <v>7.3</v>
      </c>
      <c r="G95" s="64">
        <v>8.9</v>
      </c>
      <c r="H95" s="64">
        <v>7.2</v>
      </c>
      <c r="I95" s="59">
        <v>265</v>
      </c>
      <c r="J95" s="57">
        <v>2.7</v>
      </c>
      <c r="K95" s="57">
        <v>0</v>
      </c>
      <c r="L95" s="57">
        <v>0.5</v>
      </c>
      <c r="O95">
        <v>13</v>
      </c>
      <c r="P95">
        <v>0</v>
      </c>
      <c r="Q95">
        <v>-100</v>
      </c>
      <c r="T95" s="68">
        <f t="shared" si="4"/>
        <v>-2.6897256848477133</v>
      </c>
      <c r="U95" s="68">
        <f t="shared" si="5"/>
        <v>-0.2353205054186773</v>
      </c>
      <c r="W95" s="68">
        <f t="shared" si="6"/>
        <v>-0.99619469809174555</v>
      </c>
      <c r="X95" s="68">
        <f t="shared" si="7"/>
        <v>-8.7155742747658249E-2</v>
      </c>
    </row>
    <row r="96" spans="1:24" x14ac:dyDescent="0.2">
      <c r="A96" s="110" t="s">
        <v>72</v>
      </c>
      <c r="B96" s="136"/>
      <c r="C96" s="56">
        <v>43466</v>
      </c>
      <c r="E96" s="64">
        <v>8.6999999999999993</v>
      </c>
      <c r="F96" s="64">
        <v>4.2</v>
      </c>
      <c r="G96" s="64">
        <v>7</v>
      </c>
      <c r="H96" s="64">
        <v>2.8</v>
      </c>
      <c r="I96" s="58">
        <v>278</v>
      </c>
      <c r="J96" s="57">
        <v>4.7</v>
      </c>
      <c r="K96" s="57">
        <v>0.7</v>
      </c>
      <c r="L96" s="57">
        <v>1.2</v>
      </c>
      <c r="M96" s="55"/>
      <c r="O96">
        <v>13</v>
      </c>
      <c r="P96">
        <v>0</v>
      </c>
      <c r="Q96">
        <v>-100</v>
      </c>
      <c r="S96" s="63"/>
      <c r="T96" s="68">
        <f>J96*SIN(I96*PI()/180)</f>
        <v>-4.6542599230853812</v>
      </c>
      <c r="U96" s="68">
        <f>J96*COS(I96*PI()/180)</f>
        <v>0.65411357451230767</v>
      </c>
      <c r="W96" s="68">
        <f>SIN(I96*PI()/180)</f>
        <v>-0.99026806874157036</v>
      </c>
      <c r="X96" s="68">
        <f>COS(I96*PI()/180)</f>
        <v>0.13917310096006547</v>
      </c>
    </row>
    <row r="97" spans="1:24" x14ac:dyDescent="0.2">
      <c r="A97" s="110" t="s">
        <v>73</v>
      </c>
      <c r="B97" s="136"/>
      <c r="C97" s="56">
        <v>43467</v>
      </c>
      <c r="E97" s="64">
        <v>6.3</v>
      </c>
      <c r="F97" s="64">
        <v>3.1</v>
      </c>
      <c r="G97" s="64">
        <v>4.5999999999999996</v>
      </c>
      <c r="H97" s="64">
        <v>1</v>
      </c>
      <c r="I97" s="58">
        <v>318</v>
      </c>
      <c r="J97" s="57">
        <v>3.4</v>
      </c>
      <c r="K97" s="57">
        <v>1.2</v>
      </c>
      <c r="L97" s="57">
        <v>0</v>
      </c>
      <c r="O97">
        <v>13</v>
      </c>
      <c r="P97">
        <v>0</v>
      </c>
      <c r="Q97">
        <v>-100</v>
      </c>
      <c r="S97" s="63"/>
      <c r="T97" s="68">
        <f t="shared" ref="T97:T160" si="8">J97*SIN(I97*PI()/180)</f>
        <v>-2.2750440616201177</v>
      </c>
      <c r="U97" s="68">
        <f t="shared" ref="U97:U160" si="9">J97*COS(I97*PI()/180)</f>
        <v>2.5266924066231402</v>
      </c>
      <c r="W97" s="68">
        <f t="shared" ref="W97:W160" si="10">SIN(I97*PI()/180)</f>
        <v>-0.66913060635885813</v>
      </c>
      <c r="X97" s="68">
        <f t="shared" ref="X97:X160" si="11">COS(I97*PI()/180)</f>
        <v>0.74314482547739424</v>
      </c>
    </row>
    <row r="98" spans="1:24" x14ac:dyDescent="0.2">
      <c r="A98" s="110" t="s">
        <v>74</v>
      </c>
      <c r="B98" s="136"/>
      <c r="C98" s="56">
        <v>43468</v>
      </c>
      <c r="E98" s="64">
        <v>6.1</v>
      </c>
      <c r="F98" s="64">
        <v>1.8</v>
      </c>
      <c r="G98" s="64">
        <v>4.0999999999999996</v>
      </c>
      <c r="H98" s="64">
        <v>0.6</v>
      </c>
      <c r="I98" s="58">
        <v>309</v>
      </c>
      <c r="J98" s="57">
        <v>2</v>
      </c>
      <c r="K98" s="57">
        <v>0.2</v>
      </c>
      <c r="L98" s="57">
        <v>0</v>
      </c>
      <c r="O98">
        <v>13</v>
      </c>
      <c r="P98">
        <v>0</v>
      </c>
      <c r="Q98">
        <v>-100</v>
      </c>
      <c r="S98" s="63"/>
      <c r="T98" s="68">
        <f t="shared" si="8"/>
        <v>-1.5542919229139416</v>
      </c>
      <c r="U98" s="68">
        <f t="shared" si="9"/>
        <v>1.258640782099675</v>
      </c>
      <c r="W98" s="68">
        <f t="shared" si="10"/>
        <v>-0.77714596145697079</v>
      </c>
      <c r="X98" s="68">
        <f t="shared" si="11"/>
        <v>0.6293203910498375</v>
      </c>
    </row>
    <row r="99" spans="1:24" x14ac:dyDescent="0.2">
      <c r="A99" s="110" t="s">
        <v>75</v>
      </c>
      <c r="B99" s="136"/>
      <c r="C99" s="56">
        <v>43469</v>
      </c>
      <c r="E99" s="64">
        <v>5.2</v>
      </c>
      <c r="F99" s="64">
        <v>2.4</v>
      </c>
      <c r="G99" s="64">
        <v>3.7</v>
      </c>
      <c r="H99" s="64">
        <v>1.9</v>
      </c>
      <c r="I99" s="58">
        <v>266</v>
      </c>
      <c r="J99" s="57">
        <v>3</v>
      </c>
      <c r="K99" s="57">
        <v>0</v>
      </c>
      <c r="L99" s="57">
        <v>0.3</v>
      </c>
      <c r="O99">
        <v>13</v>
      </c>
      <c r="P99">
        <v>0</v>
      </c>
      <c r="Q99">
        <v>-100</v>
      </c>
      <c r="S99" s="63"/>
      <c r="T99" s="68">
        <f t="shared" si="8"/>
        <v>-2.9926921507794724</v>
      </c>
      <c r="U99" s="68">
        <f t="shared" si="9"/>
        <v>-0.20926942123237674</v>
      </c>
      <c r="W99" s="68">
        <f t="shared" si="10"/>
        <v>-0.9975640502598242</v>
      </c>
      <c r="X99" s="68">
        <f t="shared" si="11"/>
        <v>-6.975647374412558E-2</v>
      </c>
    </row>
    <row r="100" spans="1:24" x14ac:dyDescent="0.2">
      <c r="A100" s="110" t="s">
        <v>76</v>
      </c>
      <c r="B100" s="136"/>
      <c r="C100" s="56">
        <v>43470</v>
      </c>
      <c r="E100" s="64">
        <v>7.4</v>
      </c>
      <c r="F100" s="64">
        <v>5.2</v>
      </c>
      <c r="G100" s="64">
        <v>6.2</v>
      </c>
      <c r="H100" s="64">
        <v>4.7</v>
      </c>
      <c r="I100" s="59">
        <v>294</v>
      </c>
      <c r="J100" s="57">
        <v>3.9</v>
      </c>
      <c r="K100" s="57">
        <v>0</v>
      </c>
      <c r="L100" s="57">
        <v>0.6</v>
      </c>
      <c r="O100">
        <v>13</v>
      </c>
      <c r="P100">
        <v>0</v>
      </c>
      <c r="Q100">
        <v>-100</v>
      </c>
      <c r="S100" s="63"/>
      <c r="T100" s="68">
        <f t="shared" si="8"/>
        <v>-3.5628272848061431</v>
      </c>
      <c r="U100" s="68">
        <f t="shared" si="9"/>
        <v>1.5862729079956222</v>
      </c>
      <c r="W100" s="68">
        <f t="shared" si="10"/>
        <v>-0.91354545764260076</v>
      </c>
      <c r="X100" s="68">
        <f t="shared" si="11"/>
        <v>0.40673664307580054</v>
      </c>
    </row>
    <row r="101" spans="1:24" x14ac:dyDescent="0.2">
      <c r="A101" s="110" t="s">
        <v>77</v>
      </c>
      <c r="B101" s="136"/>
      <c r="C101" s="56">
        <v>43471</v>
      </c>
      <c r="E101" s="64">
        <v>7.3</v>
      </c>
      <c r="F101" s="64">
        <v>4.2</v>
      </c>
      <c r="G101" s="64">
        <v>5.3</v>
      </c>
      <c r="H101" s="64">
        <v>3.9</v>
      </c>
      <c r="I101" s="59">
        <v>270</v>
      </c>
      <c r="J101" s="57">
        <v>2.5</v>
      </c>
      <c r="K101" s="57">
        <v>1</v>
      </c>
      <c r="L101" s="57">
        <v>0</v>
      </c>
      <c r="M101" s="55"/>
      <c r="O101">
        <v>13</v>
      </c>
      <c r="P101">
        <v>0</v>
      </c>
      <c r="Q101">
        <v>-100</v>
      </c>
      <c r="S101" s="63"/>
      <c r="T101" s="68">
        <f t="shared" si="8"/>
        <v>-2.5</v>
      </c>
      <c r="U101" s="68">
        <f t="shared" si="9"/>
        <v>-4.594306705907325E-16</v>
      </c>
      <c r="W101" s="68">
        <f t="shared" si="10"/>
        <v>-1</v>
      </c>
      <c r="X101" s="68">
        <f t="shared" si="11"/>
        <v>-1.83772268236293E-16</v>
      </c>
    </row>
    <row r="102" spans="1:24" x14ac:dyDescent="0.2">
      <c r="A102" s="110" t="s">
        <v>71</v>
      </c>
      <c r="B102" s="136"/>
      <c r="C102" s="56">
        <v>43472</v>
      </c>
      <c r="E102" s="64">
        <v>9.8000000000000007</v>
      </c>
      <c r="F102" s="64">
        <v>0.9</v>
      </c>
      <c r="G102" s="64">
        <v>6.2</v>
      </c>
      <c r="H102" s="64">
        <v>-1.1000000000000001</v>
      </c>
      <c r="I102" s="59">
        <v>235</v>
      </c>
      <c r="J102" s="57">
        <v>4.3</v>
      </c>
      <c r="K102" s="57">
        <v>0</v>
      </c>
      <c r="L102" s="57">
        <v>3.7</v>
      </c>
      <c r="O102">
        <v>13</v>
      </c>
      <c r="P102">
        <v>0</v>
      </c>
      <c r="Q102">
        <v>-100</v>
      </c>
      <c r="S102" s="63"/>
      <c r="T102" s="68">
        <f t="shared" si="8"/>
        <v>-3.5223537904426636</v>
      </c>
      <c r="U102" s="68">
        <f t="shared" si="9"/>
        <v>-2.4663786763094993</v>
      </c>
      <c r="W102" s="68">
        <f t="shared" si="10"/>
        <v>-0.81915204428899158</v>
      </c>
      <c r="X102" s="68">
        <f t="shared" si="11"/>
        <v>-0.57357643635104638</v>
      </c>
    </row>
    <row r="103" spans="1:24" x14ac:dyDescent="0.2">
      <c r="A103" s="110" t="s">
        <v>72</v>
      </c>
      <c r="B103" s="136"/>
      <c r="C103" s="56">
        <v>43473</v>
      </c>
      <c r="E103" s="64">
        <v>9.1999999999999993</v>
      </c>
      <c r="F103" s="64">
        <v>4.5999999999999996</v>
      </c>
      <c r="G103" s="64">
        <v>6.7</v>
      </c>
      <c r="H103" s="64">
        <v>3.6</v>
      </c>
      <c r="I103" s="59">
        <v>301</v>
      </c>
      <c r="J103" s="57">
        <v>6.7</v>
      </c>
      <c r="K103" s="57">
        <v>1.1000000000000001</v>
      </c>
      <c r="L103" s="57">
        <v>1.2</v>
      </c>
      <c r="O103">
        <v>13</v>
      </c>
      <c r="P103">
        <v>0</v>
      </c>
      <c r="Q103">
        <v>-100</v>
      </c>
      <c r="S103" s="63"/>
      <c r="T103" s="68">
        <f t="shared" si="8"/>
        <v>-5.7430209147041529</v>
      </c>
      <c r="U103" s="68">
        <f t="shared" si="9"/>
        <v>3.450755101897363</v>
      </c>
      <c r="W103" s="68">
        <f t="shared" si="10"/>
        <v>-0.85716730070211233</v>
      </c>
      <c r="X103" s="68">
        <f t="shared" si="11"/>
        <v>0.51503807491005416</v>
      </c>
    </row>
    <row r="104" spans="1:24" x14ac:dyDescent="0.2">
      <c r="A104" s="110" t="s">
        <v>73</v>
      </c>
      <c r="B104" s="136"/>
      <c r="C104" s="56">
        <v>43474</v>
      </c>
      <c r="E104" s="64">
        <v>7.4</v>
      </c>
      <c r="F104" s="64">
        <v>0.6</v>
      </c>
      <c r="G104" s="64">
        <v>4.0999999999999996</v>
      </c>
      <c r="H104" s="64">
        <v>-0.8</v>
      </c>
      <c r="I104" s="59">
        <v>340</v>
      </c>
      <c r="J104" s="57">
        <v>4.9000000000000004</v>
      </c>
      <c r="K104" s="57">
        <v>5.6</v>
      </c>
      <c r="L104" s="57">
        <v>0.1</v>
      </c>
      <c r="O104">
        <v>13</v>
      </c>
      <c r="P104">
        <v>0</v>
      </c>
      <c r="Q104">
        <v>-100</v>
      </c>
      <c r="S104" s="63"/>
      <c r="T104" s="68">
        <f t="shared" si="8"/>
        <v>-1.6758987022957763</v>
      </c>
      <c r="U104" s="68">
        <f t="shared" si="9"/>
        <v>4.6044938418509513</v>
      </c>
      <c r="W104" s="68">
        <f t="shared" si="10"/>
        <v>-0.3420201433256686</v>
      </c>
      <c r="X104" s="68">
        <f t="shared" si="11"/>
        <v>0.93969262078590843</v>
      </c>
    </row>
    <row r="105" spans="1:24" x14ac:dyDescent="0.2">
      <c r="A105" s="110" t="s">
        <v>74</v>
      </c>
      <c r="B105" s="136"/>
      <c r="C105" s="56">
        <v>43475</v>
      </c>
      <c r="E105" s="64">
        <v>4.5</v>
      </c>
      <c r="F105" s="64">
        <v>-1.6</v>
      </c>
      <c r="G105" s="64">
        <v>1.6</v>
      </c>
      <c r="H105" s="64">
        <v>-4.4000000000000004</v>
      </c>
      <c r="I105" s="59">
        <v>288</v>
      </c>
      <c r="J105" s="57">
        <v>2.1</v>
      </c>
      <c r="K105" s="57">
        <v>0</v>
      </c>
      <c r="L105" s="57">
        <v>0.8</v>
      </c>
      <c r="O105">
        <v>13</v>
      </c>
      <c r="P105">
        <v>0</v>
      </c>
      <c r="Q105">
        <v>-100</v>
      </c>
      <c r="S105" s="63"/>
      <c r="T105" s="68">
        <f t="shared" si="8"/>
        <v>-1.9972186842198227</v>
      </c>
      <c r="U105" s="68">
        <f t="shared" si="9"/>
        <v>0.64893568818738923</v>
      </c>
      <c r="W105" s="68">
        <f t="shared" si="10"/>
        <v>-0.95105651629515364</v>
      </c>
      <c r="X105" s="68">
        <f t="shared" si="11"/>
        <v>0.30901699437494723</v>
      </c>
    </row>
    <row r="106" spans="1:24" x14ac:dyDescent="0.2">
      <c r="A106" s="110" t="s">
        <v>75</v>
      </c>
      <c r="B106" s="136"/>
      <c r="C106" s="56">
        <v>43476</v>
      </c>
      <c r="E106" s="64">
        <v>8.1999999999999993</v>
      </c>
      <c r="F106" s="64">
        <v>2.1</v>
      </c>
      <c r="G106" s="64">
        <v>5.7</v>
      </c>
      <c r="H106" s="64">
        <v>2</v>
      </c>
      <c r="I106" s="59">
        <v>275</v>
      </c>
      <c r="J106" s="57">
        <v>3.4</v>
      </c>
      <c r="K106" s="57">
        <v>0.7</v>
      </c>
      <c r="L106" s="57">
        <v>2.8</v>
      </c>
      <c r="O106">
        <v>13</v>
      </c>
      <c r="P106">
        <v>0</v>
      </c>
      <c r="Q106">
        <v>-100</v>
      </c>
      <c r="S106" s="63"/>
      <c r="T106" s="68">
        <f t="shared" si="8"/>
        <v>-3.3870619735119347</v>
      </c>
      <c r="U106" s="68">
        <f t="shared" si="9"/>
        <v>0.29632952534203683</v>
      </c>
      <c r="W106" s="68">
        <f t="shared" si="10"/>
        <v>-0.99619469809174555</v>
      </c>
      <c r="X106" s="68">
        <f t="shared" si="11"/>
        <v>8.7155742747657888E-2</v>
      </c>
    </row>
    <row r="107" spans="1:24" x14ac:dyDescent="0.2">
      <c r="A107" s="110" t="s">
        <v>76</v>
      </c>
      <c r="B107" s="136"/>
      <c r="C107" s="56">
        <v>43477</v>
      </c>
      <c r="E107" s="64">
        <v>8</v>
      </c>
      <c r="F107" s="64">
        <v>5.6</v>
      </c>
      <c r="G107" s="64">
        <v>6.9</v>
      </c>
      <c r="H107" s="64">
        <v>5.3</v>
      </c>
      <c r="I107" s="59">
        <v>256</v>
      </c>
      <c r="J107" s="57">
        <v>5.3</v>
      </c>
      <c r="K107" s="57">
        <v>0</v>
      </c>
      <c r="L107" s="57">
        <v>4.4000000000000004</v>
      </c>
      <c r="O107">
        <v>13</v>
      </c>
      <c r="P107">
        <v>0</v>
      </c>
      <c r="Q107">
        <v>-100</v>
      </c>
      <c r="S107" s="63"/>
      <c r="T107" s="68">
        <f t="shared" si="8"/>
        <v>-5.142567349262781</v>
      </c>
      <c r="U107" s="68">
        <f t="shared" si="9"/>
        <v>-1.2821860466782393</v>
      </c>
      <c r="W107" s="68">
        <f t="shared" si="10"/>
        <v>-0.97029572627599647</v>
      </c>
      <c r="X107" s="68">
        <f t="shared" si="11"/>
        <v>-0.24192189559966779</v>
      </c>
    </row>
    <row r="108" spans="1:24" x14ac:dyDescent="0.2">
      <c r="A108" s="110" t="s">
        <v>77</v>
      </c>
      <c r="B108" s="136"/>
      <c r="C108" s="56">
        <v>43478</v>
      </c>
      <c r="E108" s="64">
        <v>9.9</v>
      </c>
      <c r="F108" s="64">
        <v>6.4</v>
      </c>
      <c r="G108" s="64">
        <v>8.5</v>
      </c>
      <c r="H108" s="64">
        <v>6.2</v>
      </c>
      <c r="I108" s="59">
        <v>275</v>
      </c>
      <c r="J108" s="57">
        <v>6.2</v>
      </c>
      <c r="K108" s="57">
        <v>0</v>
      </c>
      <c r="L108" s="57">
        <v>12.2</v>
      </c>
      <c r="O108">
        <v>13</v>
      </c>
      <c r="P108">
        <v>0</v>
      </c>
      <c r="Q108">
        <v>-100</v>
      </c>
      <c r="S108" s="63"/>
      <c r="T108" s="68">
        <f t="shared" si="8"/>
        <v>-6.1764071281688224</v>
      </c>
      <c r="U108" s="68">
        <f t="shared" si="9"/>
        <v>0.54036560503547892</v>
      </c>
      <c r="W108" s="68">
        <f t="shared" si="10"/>
        <v>-0.99619469809174555</v>
      </c>
      <c r="X108" s="68">
        <f t="shared" si="11"/>
        <v>8.7155742747657888E-2</v>
      </c>
    </row>
    <row r="109" spans="1:24" x14ac:dyDescent="0.2">
      <c r="A109" s="110" t="s">
        <v>71</v>
      </c>
      <c r="B109" s="136"/>
      <c r="C109" s="56">
        <v>43479</v>
      </c>
      <c r="E109" s="64">
        <v>7.8</v>
      </c>
      <c r="F109" s="64">
        <v>0.5</v>
      </c>
      <c r="G109" s="64">
        <v>4.8</v>
      </c>
      <c r="H109" s="64">
        <v>-1.2</v>
      </c>
      <c r="I109" s="59">
        <v>298</v>
      </c>
      <c r="J109" s="57">
        <v>4.0999999999999996</v>
      </c>
      <c r="K109" s="57">
        <v>4.2</v>
      </c>
      <c r="L109" s="57">
        <v>2.8</v>
      </c>
      <c r="O109">
        <v>13</v>
      </c>
      <c r="P109">
        <v>0</v>
      </c>
      <c r="Q109">
        <v>-100</v>
      </c>
      <c r="S109" s="63"/>
      <c r="T109" s="68">
        <f t="shared" si="8"/>
        <v>-3.6200851307216007</v>
      </c>
      <c r="U109" s="68">
        <f t="shared" si="9"/>
        <v>1.9248334074221505</v>
      </c>
      <c r="W109" s="68">
        <f t="shared" si="10"/>
        <v>-0.8829475928589271</v>
      </c>
      <c r="X109" s="68">
        <f t="shared" si="11"/>
        <v>0.46947156278589042</v>
      </c>
    </row>
    <row r="110" spans="1:24" x14ac:dyDescent="0.2">
      <c r="A110" s="110" t="s">
        <v>72</v>
      </c>
      <c r="B110" s="136"/>
      <c r="C110" s="56">
        <v>43480</v>
      </c>
      <c r="E110" s="64">
        <v>7.3</v>
      </c>
      <c r="F110" s="64">
        <v>0.4</v>
      </c>
      <c r="G110" s="64">
        <v>5.5</v>
      </c>
      <c r="H110" s="64">
        <v>-1.2</v>
      </c>
      <c r="I110" s="59">
        <v>229</v>
      </c>
      <c r="J110" s="57">
        <v>5.4</v>
      </c>
      <c r="K110" s="57">
        <v>0.3</v>
      </c>
      <c r="L110" s="57">
        <v>0</v>
      </c>
      <c r="O110">
        <v>13</v>
      </c>
      <c r="P110">
        <v>0</v>
      </c>
      <c r="Q110">
        <v>-100</v>
      </c>
      <c r="S110" s="63"/>
      <c r="T110" s="68">
        <f t="shared" si="8"/>
        <v>-4.0754317332029677</v>
      </c>
      <c r="U110" s="68">
        <f t="shared" si="9"/>
        <v>-3.5427187565487412</v>
      </c>
      <c r="W110" s="68">
        <f t="shared" si="10"/>
        <v>-0.75470958022277168</v>
      </c>
      <c r="X110" s="68">
        <f t="shared" si="11"/>
        <v>-0.65605902899050761</v>
      </c>
    </row>
    <row r="111" spans="1:24" x14ac:dyDescent="0.2">
      <c r="A111" s="110" t="s">
        <v>73</v>
      </c>
      <c r="B111" s="136"/>
      <c r="C111" s="56">
        <v>43481</v>
      </c>
      <c r="E111" s="64">
        <v>7</v>
      </c>
      <c r="F111" s="64">
        <v>5</v>
      </c>
      <c r="G111" s="64">
        <v>6</v>
      </c>
      <c r="H111" s="64">
        <v>4.9000000000000004</v>
      </c>
      <c r="I111" s="59">
        <v>214</v>
      </c>
      <c r="J111" s="57">
        <v>7.2</v>
      </c>
      <c r="K111" s="57">
        <v>1</v>
      </c>
      <c r="L111" s="57">
        <v>1.5</v>
      </c>
      <c r="O111">
        <v>13</v>
      </c>
      <c r="P111">
        <v>0</v>
      </c>
      <c r="Q111">
        <v>-100</v>
      </c>
      <c r="S111" s="63"/>
      <c r="T111" s="68">
        <f t="shared" si="8"/>
        <v>-4.0261889049893762</v>
      </c>
      <c r="U111" s="68">
        <f t="shared" si="9"/>
        <v>-5.9690705223963016</v>
      </c>
      <c r="W111" s="68">
        <f t="shared" si="10"/>
        <v>-0.55919290347074668</v>
      </c>
      <c r="X111" s="68">
        <f t="shared" si="11"/>
        <v>-0.82903757255504185</v>
      </c>
    </row>
    <row r="112" spans="1:24" x14ac:dyDescent="0.2">
      <c r="A112" s="110" t="s">
        <v>74</v>
      </c>
      <c r="B112" s="136"/>
      <c r="C112" s="56">
        <v>43482</v>
      </c>
      <c r="E112" s="64">
        <v>5.4</v>
      </c>
      <c r="F112" s="64">
        <v>-0.6</v>
      </c>
      <c r="G112" s="64">
        <v>2.9</v>
      </c>
      <c r="H112" s="64">
        <v>-2.4</v>
      </c>
      <c r="I112" s="59">
        <v>258</v>
      </c>
      <c r="J112" s="57">
        <v>4</v>
      </c>
      <c r="K112" s="57">
        <v>0.9</v>
      </c>
      <c r="L112" s="57">
        <v>6.9</v>
      </c>
      <c r="O112">
        <v>13</v>
      </c>
      <c r="P112">
        <v>0</v>
      </c>
      <c r="Q112">
        <v>-100</v>
      </c>
      <c r="S112" s="63"/>
      <c r="T112" s="68">
        <f t="shared" si="8"/>
        <v>-3.9125904029352223</v>
      </c>
      <c r="U112" s="68">
        <f t="shared" si="9"/>
        <v>-0.83164676327103915</v>
      </c>
      <c r="W112" s="68">
        <f t="shared" si="10"/>
        <v>-0.97814760073380558</v>
      </c>
      <c r="X112" s="68">
        <f t="shared" si="11"/>
        <v>-0.20791169081775979</v>
      </c>
    </row>
    <row r="113" spans="1:24" x14ac:dyDescent="0.2">
      <c r="A113" s="110" t="s">
        <v>75</v>
      </c>
      <c r="B113" s="136"/>
      <c r="C113" s="56">
        <v>43483</v>
      </c>
      <c r="E113" s="64">
        <v>2.2999999999999998</v>
      </c>
      <c r="F113" s="64">
        <v>-4.7</v>
      </c>
      <c r="G113" s="64">
        <v>-1.5</v>
      </c>
      <c r="H113" s="64">
        <v>-7.9</v>
      </c>
      <c r="I113" s="59">
        <v>163</v>
      </c>
      <c r="J113" s="57">
        <v>1.9</v>
      </c>
      <c r="K113" s="57">
        <v>3.5</v>
      </c>
      <c r="L113" s="57">
        <v>0</v>
      </c>
      <c r="O113">
        <v>13</v>
      </c>
      <c r="P113">
        <v>0</v>
      </c>
      <c r="Q113">
        <v>-100</v>
      </c>
      <c r="S113" s="63"/>
      <c r="T113" s="68">
        <f t="shared" si="8"/>
        <v>0.55550623897320039</v>
      </c>
      <c r="U113" s="68">
        <f t="shared" si="9"/>
        <v>-1.8169790363297673</v>
      </c>
      <c r="W113" s="68">
        <f t="shared" si="10"/>
        <v>0.29237170472273705</v>
      </c>
      <c r="X113" s="68">
        <f t="shared" si="11"/>
        <v>-0.95630475596303544</v>
      </c>
    </row>
    <row r="114" spans="1:24" x14ac:dyDescent="0.2">
      <c r="A114" s="110" t="s">
        <v>76</v>
      </c>
      <c r="B114" s="136"/>
      <c r="C114" s="56">
        <v>43484</v>
      </c>
      <c r="E114" s="64">
        <v>3.1</v>
      </c>
      <c r="F114" s="64">
        <v>-2.7</v>
      </c>
      <c r="G114" s="64">
        <v>-0.5</v>
      </c>
      <c r="H114" s="64">
        <v>-5.3</v>
      </c>
      <c r="I114" s="59">
        <v>116</v>
      </c>
      <c r="J114" s="57">
        <v>2.7</v>
      </c>
      <c r="K114" s="57">
        <v>6.1</v>
      </c>
      <c r="L114" s="57">
        <v>0</v>
      </c>
      <c r="O114">
        <v>13</v>
      </c>
      <c r="P114">
        <v>0</v>
      </c>
      <c r="Q114">
        <v>-100</v>
      </c>
      <c r="S114" s="63"/>
      <c r="T114" s="68">
        <f t="shared" si="8"/>
        <v>2.4267439250077509</v>
      </c>
      <c r="U114" s="68">
        <f t="shared" si="9"/>
        <v>-1.1836020963305094</v>
      </c>
      <c r="W114" s="68">
        <f t="shared" si="10"/>
        <v>0.89879404629916693</v>
      </c>
      <c r="X114" s="68">
        <f t="shared" si="11"/>
        <v>-0.43837114678907751</v>
      </c>
    </row>
    <row r="115" spans="1:24" x14ac:dyDescent="0.2">
      <c r="A115" s="110" t="s">
        <v>77</v>
      </c>
      <c r="B115" s="136"/>
      <c r="C115" s="56">
        <v>43485</v>
      </c>
      <c r="E115" s="64">
        <v>2.6</v>
      </c>
      <c r="F115" s="64">
        <v>-6.8</v>
      </c>
      <c r="G115" s="64">
        <v>-2</v>
      </c>
      <c r="H115" s="64">
        <v>-10.4</v>
      </c>
      <c r="I115" s="59">
        <v>69</v>
      </c>
      <c r="J115" s="57">
        <v>2</v>
      </c>
      <c r="K115" s="57">
        <v>7.3</v>
      </c>
      <c r="L115" s="57">
        <v>0</v>
      </c>
      <c r="O115">
        <v>13</v>
      </c>
      <c r="P115">
        <v>0</v>
      </c>
      <c r="Q115">
        <v>-100</v>
      </c>
      <c r="S115" s="63"/>
      <c r="T115" s="68">
        <f t="shared" si="8"/>
        <v>1.8671608529944035</v>
      </c>
      <c r="U115" s="68">
        <f t="shared" si="9"/>
        <v>0.71673589909060076</v>
      </c>
      <c r="W115" s="68">
        <f t="shared" si="10"/>
        <v>0.93358042649720174</v>
      </c>
      <c r="X115" s="68">
        <f t="shared" si="11"/>
        <v>0.35836794954530038</v>
      </c>
    </row>
    <row r="116" spans="1:24" x14ac:dyDescent="0.2">
      <c r="A116" s="110" t="s">
        <v>71</v>
      </c>
      <c r="B116" s="136"/>
      <c r="C116" s="56">
        <v>43486</v>
      </c>
      <c r="E116" s="64">
        <v>3.3</v>
      </c>
      <c r="F116" s="64">
        <v>-9.5</v>
      </c>
      <c r="G116" s="64">
        <v>-3.6</v>
      </c>
      <c r="H116" s="64">
        <v>-12</v>
      </c>
      <c r="I116" s="59">
        <v>197</v>
      </c>
      <c r="J116" s="57">
        <v>1.6</v>
      </c>
      <c r="K116" s="57">
        <v>7.7</v>
      </c>
      <c r="L116" s="57">
        <v>0</v>
      </c>
      <c r="O116">
        <v>13</v>
      </c>
      <c r="P116">
        <v>0</v>
      </c>
      <c r="Q116">
        <v>-100</v>
      </c>
      <c r="S116" s="63"/>
      <c r="T116" s="68">
        <f t="shared" si="8"/>
        <v>-0.46779472755637824</v>
      </c>
      <c r="U116" s="68">
        <f t="shared" si="9"/>
        <v>-1.5300876095408569</v>
      </c>
      <c r="W116" s="68">
        <f t="shared" si="10"/>
        <v>-0.29237170472273638</v>
      </c>
      <c r="X116" s="68">
        <f t="shared" si="11"/>
        <v>-0.95630475596303555</v>
      </c>
    </row>
    <row r="117" spans="1:24" x14ac:dyDescent="0.2">
      <c r="A117" s="110" t="s">
        <v>72</v>
      </c>
      <c r="B117" s="136"/>
      <c r="C117" s="56">
        <v>43487</v>
      </c>
      <c r="E117" s="64">
        <v>-0.5</v>
      </c>
      <c r="F117" s="64">
        <v>-4.9000000000000004</v>
      </c>
      <c r="G117" s="64">
        <v>-2</v>
      </c>
      <c r="H117" s="64">
        <v>-7.3</v>
      </c>
      <c r="I117" s="59">
        <v>172</v>
      </c>
      <c r="J117" s="57">
        <v>4</v>
      </c>
      <c r="K117" s="57">
        <v>0</v>
      </c>
      <c r="L117" s="57">
        <v>3.3</v>
      </c>
      <c r="O117">
        <v>13</v>
      </c>
      <c r="P117">
        <v>0</v>
      </c>
      <c r="Q117">
        <v>-100</v>
      </c>
      <c r="S117" s="63"/>
      <c r="T117" s="68">
        <f t="shared" si="8"/>
        <v>0.55669240384026297</v>
      </c>
      <c r="U117" s="68">
        <f t="shared" si="9"/>
        <v>-3.961072274966281</v>
      </c>
      <c r="W117" s="68">
        <f t="shared" si="10"/>
        <v>0.13917310096006574</v>
      </c>
      <c r="X117" s="68">
        <f t="shared" si="11"/>
        <v>-0.99026806874157025</v>
      </c>
    </row>
    <row r="118" spans="1:24" x14ac:dyDescent="0.2">
      <c r="A118" s="110" t="s">
        <v>73</v>
      </c>
      <c r="B118" s="136"/>
      <c r="C118" s="56">
        <v>43488</v>
      </c>
      <c r="E118" s="64">
        <v>-0.2</v>
      </c>
      <c r="F118" s="64">
        <v>-3.7</v>
      </c>
      <c r="G118" s="64">
        <v>-1.8</v>
      </c>
      <c r="H118" s="64">
        <v>-5.7</v>
      </c>
      <c r="I118" s="59">
        <v>49</v>
      </c>
      <c r="J118" s="57">
        <v>3.2</v>
      </c>
      <c r="K118" s="57">
        <v>4.8</v>
      </c>
      <c r="L118" s="57">
        <v>0</v>
      </c>
      <c r="O118">
        <v>13</v>
      </c>
      <c r="P118">
        <v>0</v>
      </c>
      <c r="Q118">
        <v>-100</v>
      </c>
      <c r="S118" s="63"/>
      <c r="T118" s="68">
        <f t="shared" si="8"/>
        <v>2.4150706567128708</v>
      </c>
      <c r="U118" s="68">
        <f t="shared" si="9"/>
        <v>2.0993888927696234</v>
      </c>
      <c r="W118" s="68">
        <f t="shared" si="10"/>
        <v>0.75470958022277201</v>
      </c>
      <c r="X118" s="68">
        <f t="shared" si="11"/>
        <v>0.65605902899050728</v>
      </c>
    </row>
    <row r="119" spans="1:24" x14ac:dyDescent="0.2">
      <c r="A119" s="110" t="s">
        <v>74</v>
      </c>
      <c r="B119" s="136"/>
      <c r="C119" s="56">
        <v>43489</v>
      </c>
      <c r="E119" s="64">
        <v>-0.9</v>
      </c>
      <c r="F119" s="64">
        <v>-3.1</v>
      </c>
      <c r="G119" s="64">
        <v>-2</v>
      </c>
      <c r="H119" s="64">
        <v>-3.3</v>
      </c>
      <c r="I119" s="59">
        <v>65</v>
      </c>
      <c r="J119" s="57">
        <v>1.8</v>
      </c>
      <c r="K119" s="57">
        <v>0</v>
      </c>
      <c r="L119" s="57">
        <v>0</v>
      </c>
      <c r="O119">
        <v>13</v>
      </c>
      <c r="P119">
        <v>0</v>
      </c>
      <c r="Q119">
        <v>-100</v>
      </c>
      <c r="S119" s="63"/>
      <c r="T119" s="68">
        <f t="shared" si="8"/>
        <v>1.6313540166659699</v>
      </c>
      <c r="U119" s="68">
        <f t="shared" si="9"/>
        <v>0.76071287113325903</v>
      </c>
      <c r="W119" s="68">
        <f t="shared" si="10"/>
        <v>0.90630778703664994</v>
      </c>
      <c r="X119" s="68">
        <f t="shared" si="11"/>
        <v>0.42261826174069944</v>
      </c>
    </row>
    <row r="120" spans="1:24" x14ac:dyDescent="0.2">
      <c r="A120" s="110" t="s">
        <v>75</v>
      </c>
      <c r="B120" s="136"/>
      <c r="C120" s="56">
        <v>43490</v>
      </c>
      <c r="E120" s="64">
        <v>5.3</v>
      </c>
      <c r="F120" s="64">
        <v>-1.4</v>
      </c>
      <c r="G120" s="64">
        <v>0.8</v>
      </c>
      <c r="H120" s="64">
        <v>-1.5</v>
      </c>
      <c r="I120" s="59">
        <v>213</v>
      </c>
      <c r="J120" s="57">
        <v>3.7</v>
      </c>
      <c r="K120" s="57">
        <v>0</v>
      </c>
      <c r="L120" s="57">
        <v>1.2</v>
      </c>
      <c r="O120">
        <v>13</v>
      </c>
      <c r="P120">
        <v>0</v>
      </c>
      <c r="Q120">
        <v>-100</v>
      </c>
      <c r="S120" s="63"/>
      <c r="T120" s="68">
        <f t="shared" si="8"/>
        <v>-2.0151644295556004</v>
      </c>
      <c r="U120" s="68">
        <f t="shared" si="9"/>
        <v>-3.103081101398069</v>
      </c>
      <c r="W120" s="68">
        <f t="shared" si="10"/>
        <v>-0.54463903501502708</v>
      </c>
      <c r="X120" s="68">
        <f t="shared" si="11"/>
        <v>-0.83867056794542405</v>
      </c>
    </row>
    <row r="121" spans="1:24" x14ac:dyDescent="0.2">
      <c r="A121" s="110" t="s">
        <v>76</v>
      </c>
      <c r="B121" s="136"/>
      <c r="C121" s="56">
        <v>43491</v>
      </c>
      <c r="E121" s="64">
        <v>8</v>
      </c>
      <c r="F121" s="64">
        <v>5.2</v>
      </c>
      <c r="G121" s="64">
        <v>6.9</v>
      </c>
      <c r="H121" s="64">
        <v>4.8</v>
      </c>
      <c r="I121" s="59">
        <v>220</v>
      </c>
      <c r="J121" s="57">
        <v>6</v>
      </c>
      <c r="K121" s="57">
        <v>0.4</v>
      </c>
      <c r="L121" s="57">
        <v>1.7</v>
      </c>
      <c r="O121">
        <v>13</v>
      </c>
      <c r="P121">
        <v>0</v>
      </c>
      <c r="Q121">
        <v>-100</v>
      </c>
      <c r="S121" s="63"/>
      <c r="T121" s="68">
        <f t="shared" si="8"/>
        <v>-3.8567256581192355</v>
      </c>
      <c r="U121" s="68">
        <f t="shared" si="9"/>
        <v>-4.5962666587138683</v>
      </c>
      <c r="W121" s="68">
        <f t="shared" si="10"/>
        <v>-0.64278760968653925</v>
      </c>
      <c r="X121" s="68">
        <f t="shared" si="11"/>
        <v>-0.76604444311897801</v>
      </c>
    </row>
    <row r="122" spans="1:24" x14ac:dyDescent="0.2">
      <c r="A122" s="110" t="s">
        <v>77</v>
      </c>
      <c r="B122" s="136"/>
      <c r="C122" s="56">
        <v>43492</v>
      </c>
      <c r="E122" s="64">
        <v>7.3</v>
      </c>
      <c r="F122" s="64">
        <v>2.9</v>
      </c>
      <c r="G122" s="64">
        <v>5.5</v>
      </c>
      <c r="H122" s="64">
        <v>2.6</v>
      </c>
      <c r="I122" s="59">
        <v>230</v>
      </c>
      <c r="J122" s="57">
        <v>6.1</v>
      </c>
      <c r="K122" s="57">
        <v>0.2</v>
      </c>
      <c r="L122" s="57">
        <v>8.4</v>
      </c>
      <c r="O122">
        <v>13</v>
      </c>
      <c r="P122">
        <v>0</v>
      </c>
      <c r="Q122">
        <v>-100</v>
      </c>
      <c r="S122" s="63"/>
      <c r="T122" s="68">
        <f t="shared" si="8"/>
        <v>-4.6728711030257646</v>
      </c>
      <c r="U122" s="68">
        <f t="shared" si="9"/>
        <v>-3.9210044190878905</v>
      </c>
      <c r="W122" s="68">
        <f t="shared" si="10"/>
        <v>-0.7660444431189779</v>
      </c>
      <c r="X122" s="68">
        <f t="shared" si="11"/>
        <v>-0.64278760968653947</v>
      </c>
    </row>
    <row r="123" spans="1:24" x14ac:dyDescent="0.2">
      <c r="A123" s="110" t="s">
        <v>71</v>
      </c>
      <c r="B123" s="136"/>
      <c r="C123" s="56">
        <v>43493</v>
      </c>
      <c r="E123" s="64">
        <v>6.6</v>
      </c>
      <c r="F123" s="64">
        <v>0.3</v>
      </c>
      <c r="G123" s="64">
        <v>3.2</v>
      </c>
      <c r="H123" s="64">
        <v>-0.5</v>
      </c>
      <c r="I123" s="59">
        <v>283</v>
      </c>
      <c r="J123" s="57">
        <v>5.9</v>
      </c>
      <c r="K123" s="57">
        <v>3</v>
      </c>
      <c r="L123" s="57">
        <v>10.4</v>
      </c>
      <c r="O123">
        <v>13</v>
      </c>
      <c r="P123">
        <v>0</v>
      </c>
      <c r="Q123">
        <v>-100</v>
      </c>
      <c r="S123" s="63"/>
      <c r="T123" s="68">
        <f t="shared" si="8"/>
        <v>-5.7487833822328884</v>
      </c>
      <c r="U123" s="68">
        <f t="shared" si="9"/>
        <v>1.3272112206288031</v>
      </c>
      <c r="W123" s="68">
        <f t="shared" si="10"/>
        <v>-0.97437006478523525</v>
      </c>
      <c r="X123" s="68">
        <f t="shared" si="11"/>
        <v>0.22495105434386492</v>
      </c>
    </row>
    <row r="124" spans="1:24" x14ac:dyDescent="0.2">
      <c r="A124" s="110" t="s">
        <v>72</v>
      </c>
      <c r="B124" s="136"/>
      <c r="C124" s="56">
        <v>43494</v>
      </c>
      <c r="E124" s="64">
        <v>4.5</v>
      </c>
      <c r="F124" s="64">
        <v>-1</v>
      </c>
      <c r="G124" s="64">
        <v>1.5</v>
      </c>
      <c r="H124" s="64">
        <v>-1.5</v>
      </c>
      <c r="I124" s="59">
        <v>187</v>
      </c>
      <c r="J124" s="57">
        <v>3.7</v>
      </c>
      <c r="K124" s="57">
        <v>7.4</v>
      </c>
      <c r="L124" s="57">
        <v>0</v>
      </c>
      <c r="O124">
        <v>13</v>
      </c>
      <c r="P124">
        <v>0</v>
      </c>
      <c r="Q124">
        <v>-100</v>
      </c>
      <c r="S124" s="63"/>
      <c r="T124" s="68">
        <f t="shared" si="8"/>
        <v>-0.45091657059904666</v>
      </c>
      <c r="U124" s="68">
        <f t="shared" si="9"/>
        <v>-3.6724207610728916</v>
      </c>
      <c r="W124" s="68">
        <f t="shared" si="10"/>
        <v>-0.12186934340514774</v>
      </c>
      <c r="X124" s="68">
        <f t="shared" si="11"/>
        <v>-0.99254615164132198</v>
      </c>
    </row>
    <row r="125" spans="1:24" x14ac:dyDescent="0.2">
      <c r="A125" s="110" t="s">
        <v>73</v>
      </c>
      <c r="B125" s="136"/>
      <c r="C125" s="56">
        <v>43495</v>
      </c>
      <c r="E125" s="64">
        <v>2.1</v>
      </c>
      <c r="F125" s="64">
        <v>-1.6</v>
      </c>
      <c r="G125" s="64">
        <v>0.5</v>
      </c>
      <c r="H125" s="64">
        <v>-2.2000000000000002</v>
      </c>
      <c r="I125" s="59">
        <v>197</v>
      </c>
      <c r="J125" s="57">
        <v>2.7</v>
      </c>
      <c r="K125" s="57">
        <v>0</v>
      </c>
      <c r="L125" s="57">
        <v>2</v>
      </c>
      <c r="O125">
        <v>13</v>
      </c>
      <c r="P125">
        <v>0</v>
      </c>
      <c r="Q125">
        <v>-100</v>
      </c>
      <c r="S125" s="63"/>
      <c r="T125" s="68">
        <f t="shared" si="8"/>
        <v>-0.78940360275138832</v>
      </c>
      <c r="U125" s="68">
        <f t="shared" si="9"/>
        <v>-2.582022841100196</v>
      </c>
      <c r="W125" s="68">
        <f t="shared" si="10"/>
        <v>-0.29237170472273638</v>
      </c>
      <c r="X125" s="68">
        <f t="shared" si="11"/>
        <v>-0.95630475596303555</v>
      </c>
    </row>
    <row r="126" spans="1:24" x14ac:dyDescent="0.2">
      <c r="A126" s="110" t="s">
        <v>74</v>
      </c>
      <c r="B126" s="136"/>
      <c r="C126" s="56">
        <v>43496</v>
      </c>
      <c r="E126" s="64">
        <v>-0.4</v>
      </c>
      <c r="F126" s="64">
        <v>-4.5</v>
      </c>
      <c r="G126" s="64">
        <v>-1.8</v>
      </c>
      <c r="H126" s="64">
        <v>-8</v>
      </c>
      <c r="I126" s="59">
        <v>150</v>
      </c>
      <c r="J126" s="57">
        <v>3</v>
      </c>
      <c r="K126" s="57">
        <v>0</v>
      </c>
      <c r="L126" s="57">
        <v>0</v>
      </c>
      <c r="O126">
        <v>13</v>
      </c>
      <c r="P126">
        <v>0</v>
      </c>
      <c r="Q126">
        <v>-100</v>
      </c>
      <c r="S126" s="63"/>
      <c r="T126" s="68">
        <f t="shared" si="8"/>
        <v>1.4999999999999998</v>
      </c>
      <c r="U126" s="68">
        <f t="shared" si="9"/>
        <v>-2.598076211353316</v>
      </c>
      <c r="W126" s="68">
        <f t="shared" si="10"/>
        <v>0.49999999999999994</v>
      </c>
      <c r="X126" s="68">
        <f t="shared" si="11"/>
        <v>-0.86602540378443871</v>
      </c>
    </row>
    <row r="127" spans="1:24" x14ac:dyDescent="0.2">
      <c r="A127" s="110" t="s">
        <v>75</v>
      </c>
      <c r="B127" s="136"/>
      <c r="C127" s="56">
        <v>43497</v>
      </c>
      <c r="E127" s="64">
        <v>4.3</v>
      </c>
      <c r="F127" s="64">
        <v>-0.8</v>
      </c>
      <c r="G127" s="64">
        <v>1.9</v>
      </c>
      <c r="H127" s="64">
        <v>-0.8</v>
      </c>
      <c r="I127" s="59">
        <v>86</v>
      </c>
      <c r="J127" s="57">
        <v>2.2000000000000002</v>
      </c>
      <c r="K127" s="57">
        <v>0.1</v>
      </c>
      <c r="L127" s="57">
        <v>3.2</v>
      </c>
      <c r="O127">
        <v>13</v>
      </c>
      <c r="P127">
        <v>0</v>
      </c>
      <c r="Q127">
        <v>-100</v>
      </c>
      <c r="S127" s="63"/>
      <c r="T127" s="68">
        <f t="shared" si="8"/>
        <v>2.1946409105716134</v>
      </c>
      <c r="U127" s="68">
        <f t="shared" si="9"/>
        <v>0.15346424223707603</v>
      </c>
      <c r="W127" s="68">
        <f t="shared" si="10"/>
        <v>0.9975640502598242</v>
      </c>
      <c r="X127" s="68">
        <f t="shared" si="11"/>
        <v>6.9756473744125455E-2</v>
      </c>
    </row>
    <row r="128" spans="1:24" x14ac:dyDescent="0.2">
      <c r="A128" s="110" t="s">
        <v>76</v>
      </c>
      <c r="B128" s="136"/>
      <c r="C128" s="56">
        <v>43498</v>
      </c>
      <c r="E128" s="64">
        <v>2.7</v>
      </c>
      <c r="F128" s="64">
        <v>-0.1</v>
      </c>
      <c r="G128" s="64">
        <v>1.7</v>
      </c>
      <c r="H128" s="64">
        <v>-1</v>
      </c>
      <c r="I128" s="59">
        <v>360</v>
      </c>
      <c r="J128" s="57">
        <v>3</v>
      </c>
      <c r="K128" s="57">
        <v>0</v>
      </c>
      <c r="L128" s="57">
        <v>6.6</v>
      </c>
      <c r="O128">
        <v>13</v>
      </c>
      <c r="P128">
        <v>0</v>
      </c>
      <c r="Q128">
        <v>-100</v>
      </c>
      <c r="S128" s="63"/>
      <c r="T128" s="68">
        <f t="shared" si="8"/>
        <v>-7.3508907294517201E-16</v>
      </c>
      <c r="U128" s="68">
        <f t="shared" si="9"/>
        <v>3</v>
      </c>
      <c r="W128" s="68">
        <f t="shared" si="10"/>
        <v>-2.45029690981724E-16</v>
      </c>
      <c r="X128" s="68">
        <f t="shared" si="11"/>
        <v>1</v>
      </c>
    </row>
    <row r="129" spans="1:24" x14ac:dyDescent="0.2">
      <c r="A129" s="110" t="s">
        <v>77</v>
      </c>
      <c r="B129" s="136"/>
      <c r="C129" s="56">
        <v>43499</v>
      </c>
      <c r="E129" s="64">
        <v>6.6</v>
      </c>
      <c r="F129" s="64">
        <v>-1.9</v>
      </c>
      <c r="G129" s="64">
        <v>1.9</v>
      </c>
      <c r="H129" s="64">
        <v>-4</v>
      </c>
      <c r="I129" s="59">
        <v>296</v>
      </c>
      <c r="J129" s="57">
        <v>2.5</v>
      </c>
      <c r="K129" s="57">
        <v>6.3</v>
      </c>
      <c r="L129" s="57">
        <v>0</v>
      </c>
      <c r="O129">
        <v>13</v>
      </c>
      <c r="P129">
        <v>0</v>
      </c>
      <c r="Q129">
        <v>-100</v>
      </c>
      <c r="S129" s="63"/>
      <c r="T129" s="68">
        <f t="shared" si="8"/>
        <v>-2.2469851157479175</v>
      </c>
      <c r="U129" s="68">
        <f t="shared" si="9"/>
        <v>1.0959278669726935</v>
      </c>
      <c r="W129" s="68">
        <f t="shared" si="10"/>
        <v>-0.89879404629916704</v>
      </c>
      <c r="X129" s="68">
        <f t="shared" si="11"/>
        <v>0.4383711467890774</v>
      </c>
    </row>
    <row r="130" spans="1:24" x14ac:dyDescent="0.2">
      <c r="A130" s="110" t="s">
        <v>71</v>
      </c>
      <c r="B130" s="136"/>
      <c r="C130" s="56">
        <v>43500</v>
      </c>
      <c r="E130" s="64">
        <v>4.3</v>
      </c>
      <c r="F130" s="64">
        <v>-1.8</v>
      </c>
      <c r="G130" s="64">
        <v>1.9</v>
      </c>
      <c r="H130" s="64">
        <v>-2.9</v>
      </c>
      <c r="I130" s="59">
        <v>196</v>
      </c>
      <c r="J130" s="57">
        <v>6</v>
      </c>
      <c r="K130" s="57">
        <v>0.7</v>
      </c>
      <c r="L130" s="57">
        <v>0.7</v>
      </c>
      <c r="O130">
        <v>13</v>
      </c>
      <c r="P130">
        <v>0</v>
      </c>
      <c r="Q130">
        <v>-100</v>
      </c>
      <c r="S130" s="63"/>
      <c r="T130" s="68">
        <f t="shared" si="8"/>
        <v>-1.653824134901994</v>
      </c>
      <c r="U130" s="68">
        <f t="shared" si="9"/>
        <v>-5.7675701756299134</v>
      </c>
      <c r="W130" s="68">
        <f t="shared" si="10"/>
        <v>-0.275637355816999</v>
      </c>
      <c r="X130" s="68">
        <f t="shared" si="11"/>
        <v>-0.96126169593831889</v>
      </c>
    </row>
    <row r="131" spans="1:24" x14ac:dyDescent="0.2">
      <c r="A131" s="110" t="s">
        <v>72</v>
      </c>
      <c r="B131" s="136"/>
      <c r="C131" s="56">
        <v>43501</v>
      </c>
      <c r="E131" s="64">
        <v>5.6</v>
      </c>
      <c r="F131" s="64">
        <v>1.7</v>
      </c>
      <c r="G131" s="64">
        <v>3.4</v>
      </c>
      <c r="H131" s="64">
        <v>-0.2</v>
      </c>
      <c r="I131" s="59">
        <v>198</v>
      </c>
      <c r="J131" s="57">
        <v>3.3</v>
      </c>
      <c r="K131" s="57">
        <v>0</v>
      </c>
      <c r="L131" s="57">
        <v>0.1</v>
      </c>
      <c r="O131">
        <v>13</v>
      </c>
      <c r="P131">
        <v>0</v>
      </c>
      <c r="Q131">
        <v>-100</v>
      </c>
      <c r="S131" s="63"/>
      <c r="T131" s="68">
        <f t="shared" si="8"/>
        <v>-1.0197560814373274</v>
      </c>
      <c r="U131" s="68">
        <f t="shared" si="9"/>
        <v>-3.1384865037740064</v>
      </c>
      <c r="W131" s="68">
        <f t="shared" si="10"/>
        <v>-0.30901699437494773</v>
      </c>
      <c r="X131" s="68">
        <f t="shared" si="11"/>
        <v>-0.95105651629515353</v>
      </c>
    </row>
    <row r="132" spans="1:24" x14ac:dyDescent="0.2">
      <c r="A132" s="110" t="s">
        <v>73</v>
      </c>
      <c r="B132" s="136"/>
      <c r="C132" s="56">
        <v>43502</v>
      </c>
      <c r="E132" s="64">
        <v>7.8</v>
      </c>
      <c r="F132" s="64">
        <v>1.4</v>
      </c>
      <c r="G132" s="64">
        <v>5.4</v>
      </c>
      <c r="H132" s="64">
        <v>0.4</v>
      </c>
      <c r="I132" s="59">
        <v>189</v>
      </c>
      <c r="J132" s="57">
        <v>4.3</v>
      </c>
      <c r="K132" s="57">
        <v>0</v>
      </c>
      <c r="L132" s="57">
        <v>4.2</v>
      </c>
      <c r="M132" s="55"/>
      <c r="O132">
        <v>13</v>
      </c>
      <c r="P132">
        <v>0</v>
      </c>
      <c r="Q132">
        <v>-100</v>
      </c>
      <c r="S132" s="63"/>
      <c r="T132" s="68">
        <f t="shared" si="8"/>
        <v>-0.67266819967299207</v>
      </c>
      <c r="U132" s="68">
        <f t="shared" si="9"/>
        <v>-4.247059864559092</v>
      </c>
      <c r="W132" s="68">
        <f t="shared" si="10"/>
        <v>-0.15643446504023073</v>
      </c>
      <c r="X132" s="68">
        <f t="shared" si="11"/>
        <v>-0.98768834059513777</v>
      </c>
    </row>
    <row r="133" spans="1:24" x14ac:dyDescent="0.2">
      <c r="A133" s="110" t="s">
        <v>74</v>
      </c>
      <c r="B133" s="136"/>
      <c r="C133" s="56">
        <v>43503</v>
      </c>
      <c r="E133" s="64">
        <v>10.3</v>
      </c>
      <c r="F133" s="64">
        <v>5.4</v>
      </c>
      <c r="G133" s="64">
        <v>8.1</v>
      </c>
      <c r="H133" s="64">
        <v>4.5999999999999996</v>
      </c>
      <c r="I133" s="59">
        <v>217</v>
      </c>
      <c r="J133" s="57">
        <v>7.5</v>
      </c>
      <c r="K133" s="57">
        <v>4.5</v>
      </c>
      <c r="L133" s="57">
        <v>2</v>
      </c>
      <c r="O133">
        <v>13</v>
      </c>
      <c r="P133">
        <v>0</v>
      </c>
      <c r="Q133">
        <v>-100</v>
      </c>
      <c r="S133" s="63"/>
      <c r="T133" s="68">
        <f t="shared" si="8"/>
        <v>-4.5136126736403606</v>
      </c>
      <c r="U133" s="68">
        <f t="shared" si="9"/>
        <v>-5.9897663253546982</v>
      </c>
      <c r="W133" s="68">
        <f t="shared" si="10"/>
        <v>-0.60181502315204805</v>
      </c>
      <c r="X133" s="68">
        <f t="shared" si="11"/>
        <v>-0.79863551004729305</v>
      </c>
    </row>
    <row r="134" spans="1:24" x14ac:dyDescent="0.2">
      <c r="A134" s="110" t="s">
        <v>75</v>
      </c>
      <c r="B134" s="136"/>
      <c r="C134" s="56">
        <v>43504</v>
      </c>
      <c r="E134" s="64">
        <v>9.8000000000000007</v>
      </c>
      <c r="F134" s="64">
        <v>5.3</v>
      </c>
      <c r="G134" s="64">
        <v>8.1</v>
      </c>
      <c r="H134" s="64">
        <v>4.4000000000000004</v>
      </c>
      <c r="I134" s="59">
        <v>197</v>
      </c>
      <c r="J134" s="57">
        <v>7.4</v>
      </c>
      <c r="K134" s="57">
        <v>0</v>
      </c>
      <c r="L134" s="57">
        <v>3.6</v>
      </c>
      <c r="O134">
        <v>13</v>
      </c>
      <c r="P134">
        <v>0</v>
      </c>
      <c r="Q134">
        <v>-100</v>
      </c>
      <c r="S134" s="63"/>
      <c r="T134" s="68">
        <f t="shared" si="8"/>
        <v>-2.1635506149482495</v>
      </c>
      <c r="U134" s="68">
        <f t="shared" si="9"/>
        <v>-7.076655194126463</v>
      </c>
      <c r="W134" s="68">
        <f t="shared" si="10"/>
        <v>-0.29237170472273638</v>
      </c>
      <c r="X134" s="68">
        <f t="shared" si="11"/>
        <v>-0.95630475596303555</v>
      </c>
    </row>
    <row r="135" spans="1:24" x14ac:dyDescent="0.2">
      <c r="A135" s="110" t="s">
        <v>76</v>
      </c>
      <c r="B135" s="136"/>
      <c r="C135" s="56">
        <v>43505</v>
      </c>
      <c r="E135" s="64">
        <v>10.5</v>
      </c>
      <c r="F135" s="64">
        <v>6.6</v>
      </c>
      <c r="G135" s="64">
        <v>8.3000000000000007</v>
      </c>
      <c r="H135" s="64">
        <v>5.8</v>
      </c>
      <c r="I135" s="59">
        <v>218</v>
      </c>
      <c r="J135" s="57">
        <v>8.8000000000000007</v>
      </c>
      <c r="K135" s="57">
        <v>4.0999999999999996</v>
      </c>
      <c r="L135" s="57">
        <v>0.2</v>
      </c>
      <c r="O135">
        <v>13</v>
      </c>
      <c r="P135">
        <v>0</v>
      </c>
      <c r="Q135">
        <v>-100</v>
      </c>
      <c r="S135" s="63"/>
      <c r="T135" s="68">
        <f t="shared" si="8"/>
        <v>-5.4178209828657895</v>
      </c>
      <c r="U135" s="68">
        <f t="shared" si="9"/>
        <v>-6.934494631739156</v>
      </c>
      <c r="W135" s="68">
        <f t="shared" si="10"/>
        <v>-0.61566147532565785</v>
      </c>
      <c r="X135" s="68">
        <f t="shared" si="11"/>
        <v>-0.78801075360672224</v>
      </c>
    </row>
    <row r="136" spans="1:24" x14ac:dyDescent="0.2">
      <c r="A136" s="110" t="s">
        <v>77</v>
      </c>
      <c r="B136" s="136"/>
      <c r="C136" s="56">
        <v>43506</v>
      </c>
      <c r="E136" s="64">
        <v>9.9</v>
      </c>
      <c r="F136" s="64">
        <v>3.9</v>
      </c>
      <c r="G136" s="64">
        <v>6.9</v>
      </c>
      <c r="H136" s="64">
        <v>3.6</v>
      </c>
      <c r="I136" s="59">
        <v>238</v>
      </c>
      <c r="J136" s="57">
        <v>6.5</v>
      </c>
      <c r="K136" s="57">
        <v>0.2</v>
      </c>
      <c r="L136" s="57">
        <v>22.7</v>
      </c>
      <c r="O136">
        <v>13</v>
      </c>
      <c r="P136">
        <v>0</v>
      </c>
      <c r="Q136">
        <v>-100</v>
      </c>
      <c r="S136" s="63"/>
      <c r="T136" s="68">
        <f t="shared" si="8"/>
        <v>-5.5123126250167687</v>
      </c>
      <c r="U136" s="68">
        <f t="shared" si="9"/>
        <v>-3.4444752175158326</v>
      </c>
      <c r="W136" s="68">
        <f t="shared" si="10"/>
        <v>-0.84804809615642596</v>
      </c>
      <c r="X136" s="68">
        <f t="shared" si="11"/>
        <v>-0.52991926423320501</v>
      </c>
    </row>
    <row r="137" spans="1:24" x14ac:dyDescent="0.2">
      <c r="A137" s="110" t="s">
        <v>71</v>
      </c>
      <c r="B137" s="136"/>
      <c r="C137" s="56">
        <v>43507</v>
      </c>
      <c r="E137" s="64">
        <v>8.5</v>
      </c>
      <c r="F137" s="64">
        <v>-1.5</v>
      </c>
      <c r="G137" s="64">
        <v>4.0999999999999996</v>
      </c>
      <c r="H137" s="64">
        <v>-4.4000000000000004</v>
      </c>
      <c r="I137" s="59">
        <v>275</v>
      </c>
      <c r="J137" s="57">
        <v>3.7</v>
      </c>
      <c r="K137" s="57">
        <v>5.6</v>
      </c>
      <c r="L137" s="57">
        <v>0.4</v>
      </c>
      <c r="O137">
        <v>13</v>
      </c>
      <c r="P137">
        <v>0</v>
      </c>
      <c r="Q137">
        <v>-100</v>
      </c>
      <c r="S137" s="63"/>
      <c r="T137" s="68">
        <f t="shared" si="8"/>
        <v>-3.6859203829394587</v>
      </c>
      <c r="U137" s="68">
        <f t="shared" si="9"/>
        <v>0.32247624816633419</v>
      </c>
      <c r="W137" s="68">
        <f t="shared" si="10"/>
        <v>-0.99619469809174555</v>
      </c>
      <c r="X137" s="68">
        <f t="shared" si="11"/>
        <v>8.7155742747657888E-2</v>
      </c>
    </row>
    <row r="138" spans="1:24" x14ac:dyDescent="0.2">
      <c r="A138" s="110" t="s">
        <v>72</v>
      </c>
      <c r="B138" s="136"/>
      <c r="C138" s="56">
        <v>43508</v>
      </c>
      <c r="E138" s="64">
        <v>8.6999999999999993</v>
      </c>
      <c r="F138" s="64">
        <v>-1.9</v>
      </c>
      <c r="G138" s="64">
        <v>3.1</v>
      </c>
      <c r="H138" s="64">
        <v>-3.9</v>
      </c>
      <c r="I138" s="59">
        <v>219</v>
      </c>
      <c r="J138" s="57">
        <v>3.5</v>
      </c>
      <c r="K138" s="57">
        <v>3.9</v>
      </c>
      <c r="L138" s="57">
        <v>0</v>
      </c>
      <c r="O138">
        <v>13</v>
      </c>
      <c r="P138">
        <v>0</v>
      </c>
      <c r="Q138">
        <v>-100</v>
      </c>
      <c r="S138" s="63"/>
      <c r="T138" s="68">
        <f t="shared" si="8"/>
        <v>-2.2026213686744316</v>
      </c>
      <c r="U138" s="68">
        <f t="shared" si="9"/>
        <v>-2.7200108650993977</v>
      </c>
      <c r="W138" s="68">
        <f t="shared" si="10"/>
        <v>-0.62932039104983761</v>
      </c>
      <c r="X138" s="68">
        <f t="shared" si="11"/>
        <v>-0.77714596145697079</v>
      </c>
    </row>
    <row r="139" spans="1:24" x14ac:dyDescent="0.2">
      <c r="A139" s="110" t="s">
        <v>73</v>
      </c>
      <c r="B139" s="136"/>
      <c r="C139" s="56">
        <v>43509</v>
      </c>
      <c r="E139" s="64">
        <v>8.6999999999999993</v>
      </c>
      <c r="F139" s="64">
        <v>0.3</v>
      </c>
      <c r="G139" s="64">
        <v>4.2</v>
      </c>
      <c r="H139" s="64">
        <v>-2.4</v>
      </c>
      <c r="I139" s="59">
        <v>201</v>
      </c>
      <c r="J139" s="57">
        <v>3.4</v>
      </c>
      <c r="K139" s="57">
        <v>5.7</v>
      </c>
      <c r="L139" s="57">
        <v>0</v>
      </c>
      <c r="O139">
        <v>13</v>
      </c>
      <c r="P139">
        <v>0</v>
      </c>
      <c r="Q139">
        <v>-100</v>
      </c>
      <c r="S139" s="63"/>
      <c r="T139" s="68">
        <f t="shared" si="8"/>
        <v>-1.2184510284540215</v>
      </c>
      <c r="U139" s="68">
        <f t="shared" si="9"/>
        <v>-3.1741734500904859</v>
      </c>
      <c r="W139" s="68">
        <f t="shared" si="10"/>
        <v>-0.35836794954530043</v>
      </c>
      <c r="X139" s="68">
        <f t="shared" si="11"/>
        <v>-0.93358042649720174</v>
      </c>
    </row>
    <row r="140" spans="1:24" x14ac:dyDescent="0.2">
      <c r="A140" s="110" t="s">
        <v>74</v>
      </c>
      <c r="B140" s="136"/>
      <c r="C140" s="56">
        <v>43510</v>
      </c>
      <c r="E140" s="64">
        <v>14.3</v>
      </c>
      <c r="F140" s="64">
        <v>-2.2000000000000002</v>
      </c>
      <c r="G140" s="64">
        <v>5.6</v>
      </c>
      <c r="H140" s="64">
        <v>-5.7</v>
      </c>
      <c r="I140" s="59">
        <v>144</v>
      </c>
      <c r="J140" s="57">
        <v>1.8</v>
      </c>
      <c r="K140" s="57">
        <v>8.6999999999999993</v>
      </c>
      <c r="L140" s="57">
        <v>0</v>
      </c>
      <c r="O140">
        <v>13</v>
      </c>
      <c r="P140">
        <v>0</v>
      </c>
      <c r="Q140">
        <v>-100</v>
      </c>
      <c r="S140" s="63"/>
      <c r="T140" s="68">
        <f t="shared" si="8"/>
        <v>1.0580134541264519</v>
      </c>
      <c r="U140" s="68">
        <f t="shared" si="9"/>
        <v>-1.4562305898749053</v>
      </c>
      <c r="W140" s="68">
        <f t="shared" si="10"/>
        <v>0.58778525229247325</v>
      </c>
      <c r="X140" s="68">
        <f t="shared" si="11"/>
        <v>-0.80901699437494734</v>
      </c>
    </row>
    <row r="141" spans="1:24" x14ac:dyDescent="0.2">
      <c r="A141" s="110" t="s">
        <v>75</v>
      </c>
      <c r="B141" s="136"/>
      <c r="C141" s="56">
        <v>43511</v>
      </c>
      <c r="E141" s="64">
        <v>16.7</v>
      </c>
      <c r="F141" s="64">
        <v>-0.1</v>
      </c>
      <c r="G141" s="64">
        <v>7</v>
      </c>
      <c r="H141" s="64">
        <v>-4.2</v>
      </c>
      <c r="I141" s="59">
        <v>146</v>
      </c>
      <c r="J141" s="57">
        <v>2</v>
      </c>
      <c r="K141" s="57">
        <v>8.8000000000000007</v>
      </c>
      <c r="L141" s="57">
        <v>0</v>
      </c>
      <c r="O141">
        <v>13</v>
      </c>
      <c r="P141">
        <v>0</v>
      </c>
      <c r="Q141">
        <v>-100</v>
      </c>
      <c r="S141" s="63"/>
      <c r="T141" s="68">
        <f t="shared" si="8"/>
        <v>1.1183858069414938</v>
      </c>
      <c r="U141" s="68">
        <f t="shared" si="9"/>
        <v>-1.6580751451100832</v>
      </c>
      <c r="W141" s="68">
        <f t="shared" si="10"/>
        <v>0.5591929034707469</v>
      </c>
      <c r="X141" s="68">
        <f t="shared" si="11"/>
        <v>-0.82903757255504162</v>
      </c>
    </row>
    <row r="142" spans="1:24" x14ac:dyDescent="0.2">
      <c r="A142" s="110" t="s">
        <v>76</v>
      </c>
      <c r="B142" s="136"/>
      <c r="C142" s="56">
        <v>43512</v>
      </c>
      <c r="E142" s="64">
        <v>15.2</v>
      </c>
      <c r="F142" s="64">
        <v>-0.4</v>
      </c>
      <c r="G142" s="64">
        <v>6.4</v>
      </c>
      <c r="H142" s="64">
        <v>-4.7</v>
      </c>
      <c r="I142" s="59">
        <v>199</v>
      </c>
      <c r="J142" s="57">
        <v>2.6</v>
      </c>
      <c r="K142" s="57">
        <v>9</v>
      </c>
      <c r="L142" s="57">
        <v>0</v>
      </c>
      <c r="O142">
        <v>13</v>
      </c>
      <c r="P142">
        <v>0</v>
      </c>
      <c r="Q142">
        <v>-100</v>
      </c>
      <c r="S142" s="63"/>
      <c r="T142" s="68">
        <f t="shared" si="8"/>
        <v>-0.84647720158860762</v>
      </c>
      <c r="U142" s="68">
        <f t="shared" si="9"/>
        <v>-2.4583482965582237</v>
      </c>
      <c r="W142" s="68">
        <f t="shared" si="10"/>
        <v>-0.32556815445715676</v>
      </c>
      <c r="X142" s="68">
        <f t="shared" si="11"/>
        <v>-0.94551857559931674</v>
      </c>
    </row>
    <row r="143" spans="1:24" x14ac:dyDescent="0.2">
      <c r="A143" s="110" t="s">
        <v>77</v>
      </c>
      <c r="B143" s="136"/>
      <c r="C143" s="56">
        <v>43513</v>
      </c>
      <c r="E143" s="64">
        <v>17.2</v>
      </c>
      <c r="F143" s="64">
        <v>0.9</v>
      </c>
      <c r="G143" s="64">
        <v>8.1999999999999993</v>
      </c>
      <c r="H143" s="64">
        <v>-4.2</v>
      </c>
      <c r="I143" s="59">
        <v>171</v>
      </c>
      <c r="J143" s="57">
        <v>2.7</v>
      </c>
      <c r="K143" s="57">
        <v>8.5</v>
      </c>
      <c r="L143" s="57">
        <v>0</v>
      </c>
      <c r="O143">
        <v>13</v>
      </c>
      <c r="P143">
        <v>0</v>
      </c>
      <c r="Q143">
        <v>-100</v>
      </c>
      <c r="S143" s="63"/>
      <c r="T143" s="68">
        <f t="shared" si="8"/>
        <v>0.42237305560862365</v>
      </c>
      <c r="U143" s="68">
        <f t="shared" si="9"/>
        <v>-2.6667585196068719</v>
      </c>
      <c r="W143" s="68">
        <f t="shared" si="10"/>
        <v>0.15643446504023098</v>
      </c>
      <c r="X143" s="68">
        <f t="shared" si="11"/>
        <v>-0.98768834059513766</v>
      </c>
    </row>
    <row r="144" spans="1:24" x14ac:dyDescent="0.2">
      <c r="A144" s="110" t="s">
        <v>71</v>
      </c>
      <c r="B144" s="136"/>
      <c r="C144" s="56">
        <v>43514</v>
      </c>
      <c r="E144" s="64">
        <v>16.600000000000001</v>
      </c>
      <c r="F144" s="64">
        <v>1.8</v>
      </c>
      <c r="G144" s="64">
        <v>8.1999999999999993</v>
      </c>
      <c r="H144" s="64">
        <v>-3.4</v>
      </c>
      <c r="I144" s="59">
        <v>203</v>
      </c>
      <c r="J144" s="57">
        <v>2.6</v>
      </c>
      <c r="K144" s="57">
        <v>9</v>
      </c>
      <c r="L144" s="57">
        <v>0</v>
      </c>
      <c r="O144">
        <v>13</v>
      </c>
      <c r="P144">
        <v>0</v>
      </c>
      <c r="Q144">
        <v>-100</v>
      </c>
      <c r="S144" s="63"/>
      <c r="T144" s="68">
        <f t="shared" si="8"/>
        <v>-1.0159009340721112</v>
      </c>
      <c r="U144" s="68">
        <f t="shared" si="9"/>
        <v>-2.3933126189763452</v>
      </c>
      <c r="W144" s="68">
        <f t="shared" si="10"/>
        <v>-0.39073112848927355</v>
      </c>
      <c r="X144" s="68">
        <f t="shared" si="11"/>
        <v>-0.92050485345244037</v>
      </c>
    </row>
    <row r="145" spans="1:24" x14ac:dyDescent="0.2">
      <c r="A145" s="110" t="s">
        <v>72</v>
      </c>
      <c r="B145" s="136"/>
      <c r="C145" s="56">
        <v>43515</v>
      </c>
      <c r="E145" s="64">
        <v>11.4</v>
      </c>
      <c r="F145" s="64">
        <v>2.2999999999999998</v>
      </c>
      <c r="G145" s="64">
        <v>7</v>
      </c>
      <c r="H145" s="64">
        <v>-1.3</v>
      </c>
      <c r="I145" s="59">
        <v>237</v>
      </c>
      <c r="J145" s="57">
        <v>4.0999999999999996</v>
      </c>
      <c r="K145" s="57">
        <v>5.6</v>
      </c>
      <c r="L145" s="57">
        <v>0</v>
      </c>
      <c r="O145">
        <v>13</v>
      </c>
      <c r="P145">
        <v>0</v>
      </c>
      <c r="Q145">
        <v>-100</v>
      </c>
      <c r="S145" s="63"/>
      <c r="T145" s="68">
        <f t="shared" si="8"/>
        <v>-3.4385493285762383</v>
      </c>
      <c r="U145" s="68">
        <f t="shared" si="9"/>
        <v>-2.2330200435616105</v>
      </c>
      <c r="W145" s="68">
        <f t="shared" si="10"/>
        <v>-0.83867056794542405</v>
      </c>
      <c r="X145" s="68">
        <f t="shared" si="11"/>
        <v>-0.54463903501502697</v>
      </c>
    </row>
    <row r="146" spans="1:24" x14ac:dyDescent="0.2">
      <c r="A146" s="110" t="s">
        <v>73</v>
      </c>
      <c r="B146" s="136"/>
      <c r="C146" s="56">
        <v>43516</v>
      </c>
      <c r="E146" s="64">
        <v>11.8</v>
      </c>
      <c r="F146" s="64">
        <v>2.9</v>
      </c>
      <c r="G146" s="64">
        <v>6.7</v>
      </c>
      <c r="H146" s="64">
        <v>-1.3</v>
      </c>
      <c r="I146" s="59">
        <v>212</v>
      </c>
      <c r="J146" s="57">
        <v>3.3</v>
      </c>
      <c r="K146" s="57">
        <v>5.4</v>
      </c>
      <c r="L146" s="57">
        <v>0</v>
      </c>
      <c r="O146">
        <v>13</v>
      </c>
      <c r="P146">
        <v>0</v>
      </c>
      <c r="Q146">
        <v>-100</v>
      </c>
      <c r="S146" s="63"/>
      <c r="T146" s="68">
        <f t="shared" si="8"/>
        <v>-1.7487335719695758</v>
      </c>
      <c r="U146" s="68">
        <f t="shared" si="9"/>
        <v>-2.7985587173162059</v>
      </c>
      <c r="W146" s="68">
        <f t="shared" si="10"/>
        <v>-0.52991926423320479</v>
      </c>
      <c r="X146" s="68">
        <f t="shared" si="11"/>
        <v>-0.84804809615642607</v>
      </c>
    </row>
    <row r="147" spans="1:24" x14ac:dyDescent="0.2">
      <c r="A147" s="110" t="s">
        <v>74</v>
      </c>
      <c r="B147" s="136"/>
      <c r="C147" s="56">
        <v>43517</v>
      </c>
      <c r="E147" s="64">
        <v>13.6</v>
      </c>
      <c r="F147" s="64">
        <v>3</v>
      </c>
      <c r="G147" s="64">
        <v>8.6</v>
      </c>
      <c r="H147" s="64">
        <v>-1.1000000000000001</v>
      </c>
      <c r="I147" s="59">
        <v>239</v>
      </c>
      <c r="J147" s="57">
        <v>2.9</v>
      </c>
      <c r="K147" s="57">
        <v>1.5</v>
      </c>
      <c r="L147" s="57">
        <v>0</v>
      </c>
      <c r="O147">
        <v>13</v>
      </c>
      <c r="P147">
        <v>0</v>
      </c>
      <c r="Q147">
        <v>-100</v>
      </c>
      <c r="S147" s="63"/>
      <c r="T147" s="68">
        <f t="shared" si="8"/>
        <v>-2.4857851720361253</v>
      </c>
      <c r="U147" s="68">
        <f t="shared" si="9"/>
        <v>-1.493610417239158</v>
      </c>
      <c r="W147" s="68">
        <f t="shared" si="10"/>
        <v>-0.85716730070211211</v>
      </c>
      <c r="X147" s="68">
        <f t="shared" si="11"/>
        <v>-0.51503807491005449</v>
      </c>
    </row>
    <row r="148" spans="1:24" x14ac:dyDescent="0.2">
      <c r="A148" s="110" t="s">
        <v>75</v>
      </c>
      <c r="B148" s="136"/>
      <c r="C148" s="56">
        <v>43518</v>
      </c>
      <c r="E148" s="64">
        <v>11.7</v>
      </c>
      <c r="F148" s="64">
        <v>5.6</v>
      </c>
      <c r="G148" s="64">
        <v>9</v>
      </c>
      <c r="H148" s="64">
        <v>2.5</v>
      </c>
      <c r="I148" s="59">
        <v>21</v>
      </c>
      <c r="J148" s="57">
        <v>1.9</v>
      </c>
      <c r="K148" s="57">
        <v>0.2</v>
      </c>
      <c r="L148" s="57">
        <v>0</v>
      </c>
      <c r="O148">
        <v>13</v>
      </c>
      <c r="P148">
        <v>0</v>
      </c>
      <c r="Q148">
        <v>-100</v>
      </c>
      <c r="S148" s="63"/>
      <c r="T148" s="68">
        <f t="shared" si="8"/>
        <v>0.68089910413607047</v>
      </c>
      <c r="U148" s="68">
        <f t="shared" si="9"/>
        <v>1.7738028103446832</v>
      </c>
      <c r="W148" s="68">
        <f t="shared" si="10"/>
        <v>0.35836794954530027</v>
      </c>
      <c r="X148" s="68">
        <f t="shared" si="11"/>
        <v>0.93358042649720174</v>
      </c>
    </row>
    <row r="149" spans="1:24" x14ac:dyDescent="0.2">
      <c r="A149" s="110" t="s">
        <v>76</v>
      </c>
      <c r="B149" s="136"/>
      <c r="C149" s="56">
        <v>43519</v>
      </c>
      <c r="E149" s="64">
        <v>12.6</v>
      </c>
      <c r="F149" s="64">
        <v>4.4000000000000004</v>
      </c>
      <c r="G149" s="64">
        <v>7.9</v>
      </c>
      <c r="H149" s="64">
        <v>3.2</v>
      </c>
      <c r="I149" s="59">
        <v>113</v>
      </c>
      <c r="J149" s="57">
        <v>3</v>
      </c>
      <c r="K149" s="57">
        <v>9.1999999999999993</v>
      </c>
      <c r="L149" s="57">
        <v>0</v>
      </c>
      <c r="O149">
        <v>13</v>
      </c>
      <c r="P149">
        <v>0</v>
      </c>
      <c r="Q149">
        <v>-100</v>
      </c>
      <c r="S149" s="63"/>
      <c r="T149" s="68">
        <f t="shared" si="8"/>
        <v>2.761514560357321</v>
      </c>
      <c r="U149" s="68">
        <f t="shared" si="9"/>
        <v>-1.1721933854678208</v>
      </c>
      <c r="W149" s="68">
        <f t="shared" si="10"/>
        <v>0.92050485345244037</v>
      </c>
      <c r="X149" s="68">
        <f t="shared" si="11"/>
        <v>-0.3907311284892736</v>
      </c>
    </row>
    <row r="150" spans="1:24" x14ac:dyDescent="0.2">
      <c r="A150" s="110" t="s">
        <v>77</v>
      </c>
      <c r="B150" s="136"/>
      <c r="C150" s="56">
        <v>43520</v>
      </c>
      <c r="E150" s="64">
        <v>16.600000000000001</v>
      </c>
      <c r="F150" s="64">
        <v>-1.3</v>
      </c>
      <c r="G150" s="64">
        <v>7.9</v>
      </c>
      <c r="H150" s="64">
        <v>-4.5999999999999996</v>
      </c>
      <c r="I150" s="59">
        <v>94</v>
      </c>
      <c r="J150" s="57">
        <v>1.9</v>
      </c>
      <c r="K150" s="57">
        <v>9.1</v>
      </c>
      <c r="L150" s="57">
        <v>0</v>
      </c>
      <c r="O150">
        <v>13</v>
      </c>
      <c r="P150">
        <v>0</v>
      </c>
      <c r="Q150">
        <v>-100</v>
      </c>
      <c r="S150" s="63"/>
      <c r="T150" s="68">
        <f t="shared" si="8"/>
        <v>1.8953716954936659</v>
      </c>
      <c r="U150" s="68">
        <f t="shared" si="9"/>
        <v>-0.13253730011383813</v>
      </c>
      <c r="W150" s="68">
        <f t="shared" si="10"/>
        <v>0.9975640502598242</v>
      </c>
      <c r="X150" s="68">
        <f t="shared" si="11"/>
        <v>-6.975647374412533E-2</v>
      </c>
    </row>
    <row r="151" spans="1:24" x14ac:dyDescent="0.2">
      <c r="A151" s="110" t="s">
        <v>71</v>
      </c>
      <c r="B151" s="136"/>
      <c r="C151" s="56">
        <v>43521</v>
      </c>
      <c r="E151" s="64">
        <v>18.600000000000001</v>
      </c>
      <c r="F151" s="64">
        <v>0.9</v>
      </c>
      <c r="G151" s="64">
        <v>8.6999999999999993</v>
      </c>
      <c r="H151" s="64">
        <v>-3.2</v>
      </c>
      <c r="I151" s="59">
        <v>75</v>
      </c>
      <c r="J151" s="57">
        <v>1.9</v>
      </c>
      <c r="K151" s="57">
        <v>9.6999999999999993</v>
      </c>
      <c r="L151" s="57">
        <v>0</v>
      </c>
      <c r="O151">
        <v>13</v>
      </c>
      <c r="P151">
        <v>0</v>
      </c>
      <c r="Q151">
        <v>-100</v>
      </c>
      <c r="S151" s="63"/>
      <c r="T151" s="68">
        <f t="shared" si="8"/>
        <v>1.8352590699492297</v>
      </c>
      <c r="U151" s="68">
        <f t="shared" si="9"/>
        <v>0.49175618569478941</v>
      </c>
      <c r="W151" s="68">
        <f t="shared" si="10"/>
        <v>0.96592582628906831</v>
      </c>
      <c r="X151" s="68">
        <f t="shared" si="11"/>
        <v>0.25881904510252074</v>
      </c>
    </row>
    <row r="152" spans="1:24" x14ac:dyDescent="0.2">
      <c r="A152" s="110" t="s">
        <v>72</v>
      </c>
      <c r="B152" s="136"/>
      <c r="C152" s="56">
        <v>43522</v>
      </c>
      <c r="E152" s="64">
        <v>19.7</v>
      </c>
      <c r="F152" s="64">
        <v>-0.4</v>
      </c>
      <c r="G152" s="64">
        <v>9</v>
      </c>
      <c r="H152" s="64">
        <v>-4.2</v>
      </c>
      <c r="I152" s="59">
        <v>90</v>
      </c>
      <c r="J152" s="57">
        <v>1.3</v>
      </c>
      <c r="K152" s="57">
        <v>9.6999999999999993</v>
      </c>
      <c r="L152" s="57">
        <v>0</v>
      </c>
      <c r="O152">
        <v>13</v>
      </c>
      <c r="P152">
        <v>0</v>
      </c>
      <c r="Q152">
        <v>-100</v>
      </c>
      <c r="S152" s="63"/>
      <c r="T152" s="68">
        <f t="shared" si="8"/>
        <v>1.3</v>
      </c>
      <c r="U152" s="68">
        <f t="shared" si="9"/>
        <v>7.9634649569060301E-17</v>
      </c>
      <c r="W152" s="68">
        <f t="shared" si="10"/>
        <v>1</v>
      </c>
      <c r="X152" s="68">
        <f t="shared" si="11"/>
        <v>6.1257422745431001E-17</v>
      </c>
    </row>
    <row r="153" spans="1:24" x14ac:dyDescent="0.2">
      <c r="A153" s="110" t="s">
        <v>73</v>
      </c>
      <c r="B153" s="136"/>
      <c r="C153" s="56">
        <v>43523</v>
      </c>
      <c r="E153" s="64">
        <v>19.899999999999999</v>
      </c>
      <c r="F153" s="64">
        <v>0.5</v>
      </c>
      <c r="G153" s="64">
        <v>9.3000000000000007</v>
      </c>
      <c r="H153" s="64">
        <v>-3.8</v>
      </c>
      <c r="I153" s="59">
        <v>215</v>
      </c>
      <c r="J153" s="57">
        <v>2</v>
      </c>
      <c r="K153" s="57">
        <v>9.6999999999999993</v>
      </c>
      <c r="L153" s="57">
        <v>0</v>
      </c>
      <c r="O153">
        <v>13</v>
      </c>
      <c r="P153">
        <v>0</v>
      </c>
      <c r="Q153">
        <v>-100</v>
      </c>
      <c r="S153" s="63"/>
      <c r="T153" s="68">
        <f t="shared" si="8"/>
        <v>-1.1471528727020917</v>
      </c>
      <c r="U153" s="68">
        <f t="shared" si="9"/>
        <v>-1.638304088577984</v>
      </c>
      <c r="W153" s="68">
        <f t="shared" si="10"/>
        <v>-0.57357643635104583</v>
      </c>
      <c r="X153" s="68">
        <f t="shared" si="11"/>
        <v>-0.81915204428899202</v>
      </c>
    </row>
    <row r="154" spans="1:24" x14ac:dyDescent="0.2">
      <c r="A154" s="110" t="s">
        <v>74</v>
      </c>
      <c r="B154" s="136"/>
      <c r="C154" s="56">
        <v>43524</v>
      </c>
      <c r="E154" s="64">
        <v>13.3</v>
      </c>
      <c r="F154" s="64">
        <v>1.6</v>
      </c>
      <c r="G154" s="64">
        <v>8.1999999999999993</v>
      </c>
      <c r="H154" s="64">
        <v>-2.8</v>
      </c>
      <c r="I154" s="59">
        <v>225</v>
      </c>
      <c r="J154" s="57">
        <v>4.4000000000000004</v>
      </c>
      <c r="K154" s="57">
        <v>2.4</v>
      </c>
      <c r="L154" s="57">
        <v>2.2000000000000002</v>
      </c>
      <c r="O154">
        <v>13</v>
      </c>
      <c r="P154">
        <v>0</v>
      </c>
      <c r="Q154">
        <v>-100</v>
      </c>
      <c r="S154" s="63"/>
      <c r="T154" s="68">
        <f t="shared" si="8"/>
        <v>-3.1112698372208092</v>
      </c>
      <c r="U154" s="68">
        <f t="shared" si="9"/>
        <v>-3.1112698372208101</v>
      </c>
      <c r="W154" s="68">
        <f t="shared" si="10"/>
        <v>-0.70710678118654746</v>
      </c>
      <c r="X154" s="68">
        <f t="shared" si="11"/>
        <v>-0.70710678118654768</v>
      </c>
    </row>
    <row r="155" spans="1:24" x14ac:dyDescent="0.2">
      <c r="A155" s="110" t="s">
        <v>75</v>
      </c>
      <c r="B155" s="136"/>
      <c r="C155" s="56">
        <v>43525</v>
      </c>
      <c r="E155" s="64">
        <v>9</v>
      </c>
      <c r="F155" s="64">
        <v>5</v>
      </c>
      <c r="G155" s="64">
        <v>6.7</v>
      </c>
      <c r="H155" s="64">
        <v>4.5</v>
      </c>
      <c r="I155" s="59">
        <v>284</v>
      </c>
      <c r="J155" s="57">
        <v>3.2</v>
      </c>
      <c r="K155" s="57">
        <v>0.4</v>
      </c>
      <c r="L155" s="57">
        <v>4.3</v>
      </c>
      <c r="O155">
        <v>13</v>
      </c>
      <c r="P155">
        <v>0</v>
      </c>
      <c r="Q155">
        <v>-100</v>
      </c>
      <c r="S155" s="63"/>
      <c r="T155" s="68">
        <f t="shared" si="8"/>
        <v>-3.1049463240831892</v>
      </c>
      <c r="U155" s="68">
        <f t="shared" si="9"/>
        <v>0.77415006591893587</v>
      </c>
      <c r="W155" s="68">
        <f t="shared" si="10"/>
        <v>-0.97029572627599658</v>
      </c>
      <c r="X155" s="68">
        <f t="shared" si="11"/>
        <v>0.24192189559966745</v>
      </c>
    </row>
    <row r="156" spans="1:24" x14ac:dyDescent="0.2">
      <c r="A156" s="110" t="s">
        <v>76</v>
      </c>
      <c r="B156" s="136"/>
      <c r="C156" s="56">
        <v>43526</v>
      </c>
      <c r="E156" s="64">
        <v>11.1</v>
      </c>
      <c r="F156" s="64">
        <v>4.9000000000000004</v>
      </c>
      <c r="G156" s="64">
        <v>8.3000000000000007</v>
      </c>
      <c r="H156" s="64">
        <v>4.4000000000000004</v>
      </c>
      <c r="I156" s="59">
        <v>202</v>
      </c>
      <c r="J156" s="57">
        <v>4.3</v>
      </c>
      <c r="K156" s="57">
        <v>0.5</v>
      </c>
      <c r="L156" s="57">
        <v>0.7</v>
      </c>
      <c r="O156">
        <v>13</v>
      </c>
      <c r="P156">
        <v>0</v>
      </c>
      <c r="Q156">
        <v>-100</v>
      </c>
      <c r="S156" s="63"/>
      <c r="T156" s="68">
        <f t="shared" si="8"/>
        <v>-1.6108083516884215</v>
      </c>
      <c r="U156" s="68">
        <f t="shared" si="9"/>
        <v>-3.9868905746371857</v>
      </c>
      <c r="W156" s="68">
        <f t="shared" si="10"/>
        <v>-0.37460659341591201</v>
      </c>
      <c r="X156" s="68">
        <f t="shared" si="11"/>
        <v>-0.92718385456678742</v>
      </c>
    </row>
    <row r="157" spans="1:24" x14ac:dyDescent="0.2">
      <c r="A157" s="110" t="s">
        <v>77</v>
      </c>
      <c r="B157" s="136"/>
      <c r="C157" s="56">
        <v>43527</v>
      </c>
      <c r="E157" s="64">
        <v>13</v>
      </c>
      <c r="F157" s="64">
        <v>8.8000000000000007</v>
      </c>
      <c r="G157" s="64">
        <v>11</v>
      </c>
      <c r="H157" s="64">
        <v>8.3000000000000007</v>
      </c>
      <c r="I157" s="59">
        <v>202</v>
      </c>
      <c r="J157" s="57">
        <v>7.5</v>
      </c>
      <c r="K157" s="57">
        <v>0</v>
      </c>
      <c r="L157" s="57">
        <v>6</v>
      </c>
      <c r="O157">
        <v>13</v>
      </c>
      <c r="P157">
        <v>0</v>
      </c>
      <c r="Q157">
        <v>-100</v>
      </c>
      <c r="S157" s="63"/>
      <c r="T157" s="68">
        <f t="shared" si="8"/>
        <v>-2.8095494506193401</v>
      </c>
      <c r="U157" s="68">
        <f t="shared" si="9"/>
        <v>-6.9538789092509052</v>
      </c>
      <c r="W157" s="68">
        <f t="shared" si="10"/>
        <v>-0.37460659341591201</v>
      </c>
      <c r="X157" s="68">
        <f t="shared" si="11"/>
        <v>-0.92718385456678742</v>
      </c>
    </row>
    <row r="158" spans="1:24" x14ac:dyDescent="0.2">
      <c r="A158" s="110" t="s">
        <v>71</v>
      </c>
      <c r="B158" s="136"/>
      <c r="C158" s="56">
        <v>43528</v>
      </c>
      <c r="E158" s="64">
        <v>13.1</v>
      </c>
      <c r="F158" s="64">
        <v>5.6</v>
      </c>
      <c r="G158" s="64">
        <v>8.6999999999999993</v>
      </c>
      <c r="H158" s="64">
        <v>4.8</v>
      </c>
      <c r="I158" s="59">
        <v>232</v>
      </c>
      <c r="J158" s="57">
        <v>8.8000000000000007</v>
      </c>
      <c r="K158" s="57">
        <v>4.3</v>
      </c>
      <c r="L158" s="57">
        <v>4.3</v>
      </c>
      <c r="O158">
        <v>13</v>
      </c>
      <c r="P158">
        <v>0</v>
      </c>
      <c r="Q158">
        <v>-100</v>
      </c>
      <c r="S158" s="63"/>
      <c r="T158" s="68">
        <f t="shared" si="8"/>
        <v>-6.9344946317391551</v>
      </c>
      <c r="U158" s="68">
        <f t="shared" si="9"/>
        <v>-5.4178209828657913</v>
      </c>
      <c r="W158" s="68">
        <f t="shared" si="10"/>
        <v>-0.78801075360672213</v>
      </c>
      <c r="X158" s="68">
        <f t="shared" si="11"/>
        <v>-0.61566147532565807</v>
      </c>
    </row>
    <row r="159" spans="1:24" x14ac:dyDescent="0.2">
      <c r="A159" s="110" t="s">
        <v>72</v>
      </c>
      <c r="B159" s="136"/>
      <c r="C159" s="56">
        <v>43529</v>
      </c>
      <c r="E159" s="64">
        <v>11.2</v>
      </c>
      <c r="F159" s="64">
        <v>4.3</v>
      </c>
      <c r="G159" s="64">
        <v>7.1</v>
      </c>
      <c r="H159" s="64">
        <v>3.6</v>
      </c>
      <c r="I159" s="59">
        <v>222</v>
      </c>
      <c r="J159" s="57">
        <v>6.1</v>
      </c>
      <c r="K159" s="57">
        <v>4.5999999999999996</v>
      </c>
      <c r="L159" s="57">
        <v>1.3</v>
      </c>
      <c r="O159">
        <v>13</v>
      </c>
      <c r="P159">
        <v>0</v>
      </c>
      <c r="Q159">
        <v>-100</v>
      </c>
      <c r="S159" s="63"/>
      <c r="T159" s="68">
        <f t="shared" si="8"/>
        <v>-4.0816966987890346</v>
      </c>
      <c r="U159" s="68">
        <f t="shared" si="9"/>
        <v>-4.5331834354121048</v>
      </c>
      <c r="W159" s="68">
        <f t="shared" si="10"/>
        <v>-0.66913060635885824</v>
      </c>
      <c r="X159" s="68">
        <f t="shared" si="11"/>
        <v>-0.74314482547739424</v>
      </c>
    </row>
    <row r="160" spans="1:24" x14ac:dyDescent="0.2">
      <c r="A160" s="110" t="s">
        <v>73</v>
      </c>
      <c r="B160" s="136"/>
      <c r="C160" s="56">
        <v>43530</v>
      </c>
      <c r="E160" s="64">
        <v>13.4</v>
      </c>
      <c r="F160" s="64">
        <v>7.5</v>
      </c>
      <c r="G160" s="64">
        <v>10.8</v>
      </c>
      <c r="H160" s="64">
        <v>6.7</v>
      </c>
      <c r="I160" s="59">
        <v>176</v>
      </c>
      <c r="J160" s="57">
        <v>5.5</v>
      </c>
      <c r="K160" s="57">
        <v>0.5</v>
      </c>
      <c r="L160" s="57">
        <v>0.3</v>
      </c>
      <c r="O160">
        <v>13</v>
      </c>
      <c r="P160">
        <v>0</v>
      </c>
      <c r="Q160">
        <v>-100</v>
      </c>
      <c r="S160" s="63"/>
      <c r="T160" s="68">
        <f t="shared" si="8"/>
        <v>0.38366060559269038</v>
      </c>
      <c r="U160" s="68">
        <f t="shared" si="9"/>
        <v>-5.486602276429033</v>
      </c>
      <c r="W160" s="68">
        <f t="shared" si="10"/>
        <v>6.9756473744125524E-2</v>
      </c>
      <c r="X160" s="68">
        <f t="shared" si="11"/>
        <v>-0.9975640502598242</v>
      </c>
    </row>
    <row r="161" spans="1:24" x14ac:dyDescent="0.2">
      <c r="A161" s="110" t="s">
        <v>74</v>
      </c>
      <c r="B161" s="136"/>
      <c r="C161" s="56">
        <v>43531</v>
      </c>
      <c r="E161" s="64">
        <v>12</v>
      </c>
      <c r="F161" s="64">
        <v>6.5</v>
      </c>
      <c r="G161" s="64">
        <v>9</v>
      </c>
      <c r="H161" s="64">
        <v>6.3</v>
      </c>
      <c r="I161" s="59">
        <v>219</v>
      </c>
      <c r="J161" s="57">
        <v>9</v>
      </c>
      <c r="K161" s="57">
        <v>4.8</v>
      </c>
      <c r="L161" s="57">
        <v>11.4</v>
      </c>
      <c r="O161">
        <v>13</v>
      </c>
      <c r="P161">
        <v>0</v>
      </c>
      <c r="Q161">
        <v>-100</v>
      </c>
      <c r="S161" s="63"/>
      <c r="T161" s="68">
        <f t="shared" ref="T161:T224" si="12">J161*SIN(I161*PI()/180)</f>
        <v>-5.6638835194485386</v>
      </c>
      <c r="U161" s="68">
        <f t="shared" ref="U161:U224" si="13">J161*COS(I161*PI()/180)</f>
        <v>-6.9943136531127372</v>
      </c>
      <c r="W161" s="68">
        <f t="shared" ref="W161:W224" si="14">SIN(I161*PI()/180)</f>
        <v>-0.62932039104983761</v>
      </c>
      <c r="X161" s="68">
        <f t="shared" ref="X161:X224" si="15">COS(I161*PI()/180)</f>
        <v>-0.77714596145697079</v>
      </c>
    </row>
    <row r="162" spans="1:24" x14ac:dyDescent="0.2">
      <c r="A162" s="110" t="s">
        <v>75</v>
      </c>
      <c r="B162" s="136"/>
      <c r="C162" s="56">
        <v>43532</v>
      </c>
      <c r="E162" s="64">
        <v>11.1</v>
      </c>
      <c r="F162" s="64">
        <v>5.9</v>
      </c>
      <c r="G162" s="64">
        <v>7.7</v>
      </c>
      <c r="H162" s="64">
        <v>5.0999999999999996</v>
      </c>
      <c r="I162" s="59">
        <v>242</v>
      </c>
      <c r="J162" s="57">
        <v>5.0999999999999996</v>
      </c>
      <c r="K162" s="57">
        <v>3.4</v>
      </c>
      <c r="L162" s="57">
        <v>2.7</v>
      </c>
      <c r="O162">
        <v>13</v>
      </c>
      <c r="P162">
        <v>0</v>
      </c>
      <c r="Q162">
        <v>-100</v>
      </c>
      <c r="S162" s="63"/>
      <c r="T162" s="68">
        <f t="shared" si="12"/>
        <v>-4.5030327235805272</v>
      </c>
      <c r="U162" s="68">
        <f t="shared" si="13"/>
        <v>-2.3943049702080428</v>
      </c>
      <c r="W162" s="68">
        <f t="shared" si="14"/>
        <v>-0.88294759285892699</v>
      </c>
      <c r="X162" s="68">
        <f t="shared" si="15"/>
        <v>-0.46947156278589075</v>
      </c>
    </row>
    <row r="163" spans="1:24" x14ac:dyDescent="0.2">
      <c r="A163" s="110" t="s">
        <v>76</v>
      </c>
      <c r="B163" s="136"/>
      <c r="C163" s="56">
        <v>43533</v>
      </c>
      <c r="E163" s="64">
        <v>12.1</v>
      </c>
      <c r="F163" s="64">
        <v>7</v>
      </c>
      <c r="G163" s="64">
        <v>9.1999999999999993</v>
      </c>
      <c r="H163" s="64">
        <v>6.1</v>
      </c>
      <c r="I163" s="59">
        <v>242</v>
      </c>
      <c r="J163" s="57">
        <v>7.3</v>
      </c>
      <c r="K163" s="57">
        <v>2.1</v>
      </c>
      <c r="L163" s="57">
        <v>4</v>
      </c>
      <c r="O163">
        <v>13</v>
      </c>
      <c r="P163">
        <v>0</v>
      </c>
      <c r="Q163">
        <v>-100</v>
      </c>
      <c r="S163" s="63"/>
      <c r="T163" s="68">
        <f t="shared" si="12"/>
        <v>-6.4455174278701666</v>
      </c>
      <c r="U163" s="68">
        <f t="shared" si="13"/>
        <v>-3.4271424083370023</v>
      </c>
      <c r="W163" s="68">
        <f t="shared" si="14"/>
        <v>-0.88294759285892699</v>
      </c>
      <c r="X163" s="68">
        <f t="shared" si="15"/>
        <v>-0.46947156278589075</v>
      </c>
    </row>
    <row r="164" spans="1:24" x14ac:dyDescent="0.2">
      <c r="A164" s="110" t="s">
        <v>77</v>
      </c>
      <c r="B164" s="136"/>
      <c r="C164" s="56">
        <v>43534</v>
      </c>
      <c r="E164" s="64">
        <v>11.9</v>
      </c>
      <c r="F164" s="64">
        <v>2.1</v>
      </c>
      <c r="G164" s="64">
        <v>6.5</v>
      </c>
      <c r="H164" s="64">
        <v>1</v>
      </c>
      <c r="I164" s="59">
        <v>248</v>
      </c>
      <c r="J164" s="57">
        <v>6.7</v>
      </c>
      <c r="K164" s="57">
        <v>1.5</v>
      </c>
      <c r="L164" s="57">
        <v>12</v>
      </c>
      <c r="O164">
        <v>13</v>
      </c>
      <c r="P164">
        <v>0</v>
      </c>
      <c r="Q164">
        <v>-100</v>
      </c>
      <c r="S164" s="63"/>
      <c r="T164" s="68">
        <f t="shared" si="12"/>
        <v>-6.2121318255974751</v>
      </c>
      <c r="U164" s="68">
        <f t="shared" si="13"/>
        <v>-2.5098641758866123</v>
      </c>
      <c r="W164" s="68">
        <f t="shared" si="14"/>
        <v>-0.92718385456678731</v>
      </c>
      <c r="X164" s="68">
        <f t="shared" si="15"/>
        <v>-0.37460659341591229</v>
      </c>
    </row>
    <row r="165" spans="1:24" x14ac:dyDescent="0.2">
      <c r="A165" s="110" t="s">
        <v>71</v>
      </c>
      <c r="B165" s="136"/>
      <c r="C165" s="56">
        <v>43535</v>
      </c>
      <c r="E165" s="64">
        <v>8.5</v>
      </c>
      <c r="F165" s="64">
        <v>0.8</v>
      </c>
      <c r="G165" s="64">
        <v>4.4000000000000004</v>
      </c>
      <c r="H165" s="64">
        <v>-1.9</v>
      </c>
      <c r="I165" s="59">
        <v>267</v>
      </c>
      <c r="J165" s="57">
        <v>6.1</v>
      </c>
      <c r="K165" s="57">
        <v>4.0999999999999996</v>
      </c>
      <c r="L165" s="57">
        <v>2.2999999999999998</v>
      </c>
      <c r="O165">
        <v>13</v>
      </c>
      <c r="P165">
        <v>0</v>
      </c>
      <c r="Q165">
        <v>-100</v>
      </c>
      <c r="S165" s="63"/>
      <c r="T165" s="68">
        <f t="shared" si="12"/>
        <v>-6.0916401620028999</v>
      </c>
      <c r="U165" s="68">
        <f t="shared" si="13"/>
        <v>-0.31924933308196024</v>
      </c>
      <c r="W165" s="68">
        <f t="shared" si="14"/>
        <v>-0.99862953475457383</v>
      </c>
      <c r="X165" s="68">
        <f t="shared" si="15"/>
        <v>-5.2335956242944306E-2</v>
      </c>
    </row>
    <row r="166" spans="1:24" x14ac:dyDescent="0.2">
      <c r="A166" s="110" t="s">
        <v>72</v>
      </c>
      <c r="B166" s="136"/>
      <c r="C166" s="56">
        <v>43536</v>
      </c>
      <c r="E166" s="64">
        <v>10.5</v>
      </c>
      <c r="F166" s="64">
        <v>1.1000000000000001</v>
      </c>
      <c r="G166" s="64">
        <v>6.7</v>
      </c>
      <c r="H166" s="64">
        <v>-0.7</v>
      </c>
      <c r="I166" s="59">
        <v>204</v>
      </c>
      <c r="J166" s="57">
        <v>7.5</v>
      </c>
      <c r="K166" s="57">
        <v>1</v>
      </c>
      <c r="L166" s="57">
        <v>1.9</v>
      </c>
      <c r="O166">
        <v>13</v>
      </c>
      <c r="P166">
        <v>0</v>
      </c>
      <c r="Q166">
        <v>-100</v>
      </c>
      <c r="S166" s="63"/>
      <c r="T166" s="68">
        <f t="shared" si="12"/>
        <v>-3.0505248230684985</v>
      </c>
      <c r="U166" s="68">
        <f t="shared" si="13"/>
        <v>-6.8515909323195086</v>
      </c>
      <c r="W166" s="68">
        <f t="shared" si="14"/>
        <v>-0.40673664307579982</v>
      </c>
      <c r="X166" s="68">
        <f t="shared" si="15"/>
        <v>-0.91354545764260109</v>
      </c>
    </row>
    <row r="167" spans="1:24" x14ac:dyDescent="0.2">
      <c r="A167" s="110" t="s">
        <v>73</v>
      </c>
      <c r="B167" s="136"/>
      <c r="C167" s="56">
        <v>43537</v>
      </c>
      <c r="E167" s="64">
        <v>9.1999999999999993</v>
      </c>
      <c r="F167" s="64">
        <v>4.0999999999999996</v>
      </c>
      <c r="G167" s="64">
        <v>6.3</v>
      </c>
      <c r="H167" s="64">
        <v>3.4</v>
      </c>
      <c r="I167" s="59">
        <v>238</v>
      </c>
      <c r="J167" s="57">
        <v>8.4</v>
      </c>
      <c r="K167" s="57">
        <v>1.3</v>
      </c>
      <c r="L167" s="57">
        <v>8.1999999999999993</v>
      </c>
      <c r="O167">
        <v>13</v>
      </c>
      <c r="P167">
        <v>0</v>
      </c>
      <c r="Q167">
        <v>-100</v>
      </c>
      <c r="S167" s="63"/>
      <c r="T167" s="68">
        <f t="shared" si="12"/>
        <v>-7.1236040077139782</v>
      </c>
      <c r="U167" s="68">
        <f t="shared" si="13"/>
        <v>-4.4513218195589221</v>
      </c>
      <c r="W167" s="68">
        <f t="shared" si="14"/>
        <v>-0.84804809615642596</v>
      </c>
      <c r="X167" s="68">
        <f t="shared" si="15"/>
        <v>-0.52991926423320501</v>
      </c>
    </row>
    <row r="168" spans="1:24" x14ac:dyDescent="0.2">
      <c r="A168" s="110" t="s">
        <v>74</v>
      </c>
      <c r="B168" s="136"/>
      <c r="C168" s="56">
        <v>43538</v>
      </c>
      <c r="E168" s="64">
        <v>12</v>
      </c>
      <c r="F168" s="64">
        <v>5.9</v>
      </c>
      <c r="G168" s="64">
        <v>8.1</v>
      </c>
      <c r="H168" s="64">
        <v>5.4</v>
      </c>
      <c r="I168" s="59">
        <v>240</v>
      </c>
      <c r="J168" s="57">
        <v>7.1</v>
      </c>
      <c r="K168" s="57">
        <v>1.2</v>
      </c>
      <c r="L168" s="57">
        <v>8.6</v>
      </c>
      <c r="O168">
        <v>13</v>
      </c>
      <c r="P168">
        <v>0</v>
      </c>
      <c r="Q168">
        <v>-100</v>
      </c>
      <c r="S168" s="63"/>
      <c r="T168" s="68">
        <f t="shared" si="12"/>
        <v>-6.148780366869512</v>
      </c>
      <c r="U168" s="68">
        <f t="shared" si="13"/>
        <v>-3.5500000000000029</v>
      </c>
      <c r="W168" s="68">
        <f t="shared" si="14"/>
        <v>-0.86602540378443837</v>
      </c>
      <c r="X168" s="68">
        <f t="shared" si="15"/>
        <v>-0.50000000000000044</v>
      </c>
    </row>
    <row r="169" spans="1:24" x14ac:dyDescent="0.2">
      <c r="A169" s="110" t="s">
        <v>75</v>
      </c>
      <c r="B169" s="136"/>
      <c r="C169" s="56">
        <v>43539</v>
      </c>
      <c r="E169" s="64">
        <v>13.4</v>
      </c>
      <c r="F169" s="64">
        <v>5.6</v>
      </c>
      <c r="G169" s="64">
        <v>10</v>
      </c>
      <c r="H169" s="64">
        <v>4.9000000000000004</v>
      </c>
      <c r="I169" s="59">
        <v>251</v>
      </c>
      <c r="J169" s="57">
        <v>6.6</v>
      </c>
      <c r="K169" s="57">
        <v>0</v>
      </c>
      <c r="L169" s="57">
        <v>6</v>
      </c>
      <c r="O169">
        <v>13</v>
      </c>
      <c r="P169">
        <v>0</v>
      </c>
      <c r="Q169">
        <v>-100</v>
      </c>
      <c r="S169" s="63"/>
      <c r="T169" s="68">
        <f t="shared" si="12"/>
        <v>-6.2404225989554911</v>
      </c>
      <c r="U169" s="68">
        <f t="shared" si="13"/>
        <v>-2.1487498194172336</v>
      </c>
      <c r="W169" s="68">
        <f t="shared" si="14"/>
        <v>-0.94551857559931685</v>
      </c>
      <c r="X169" s="68">
        <f t="shared" si="15"/>
        <v>-0.32556815445715664</v>
      </c>
    </row>
    <row r="170" spans="1:24" x14ac:dyDescent="0.2">
      <c r="A170" s="110" t="s">
        <v>76</v>
      </c>
      <c r="B170" s="136"/>
      <c r="C170" s="56">
        <v>43540</v>
      </c>
      <c r="E170" s="64">
        <v>11.8</v>
      </c>
      <c r="F170" s="64">
        <v>7.3</v>
      </c>
      <c r="G170" s="64">
        <v>10.4</v>
      </c>
      <c r="H170" s="64">
        <v>7.1</v>
      </c>
      <c r="I170" s="59">
        <v>223</v>
      </c>
      <c r="J170" s="57">
        <v>7.9</v>
      </c>
      <c r="K170" s="57">
        <v>0.5</v>
      </c>
      <c r="L170" s="57">
        <v>6.8</v>
      </c>
      <c r="O170">
        <v>13</v>
      </c>
      <c r="P170">
        <v>0</v>
      </c>
      <c r="Q170">
        <v>-100</v>
      </c>
      <c r="S170" s="63"/>
      <c r="T170" s="68">
        <f t="shared" si="12"/>
        <v>-5.387787044493737</v>
      </c>
      <c r="U170" s="68">
        <f t="shared" si="13"/>
        <v>-5.7776942427914477</v>
      </c>
      <c r="W170" s="68">
        <f t="shared" si="14"/>
        <v>-0.68199836006249837</v>
      </c>
      <c r="X170" s="68">
        <f t="shared" si="15"/>
        <v>-0.73135370161917057</v>
      </c>
    </row>
    <row r="171" spans="1:24" x14ac:dyDescent="0.2">
      <c r="A171" s="110" t="s">
        <v>77</v>
      </c>
      <c r="B171" s="136"/>
      <c r="C171" s="56">
        <v>43541</v>
      </c>
      <c r="E171" s="64">
        <v>11</v>
      </c>
      <c r="F171" s="64">
        <v>2.5</v>
      </c>
      <c r="G171" s="64">
        <v>6.9</v>
      </c>
      <c r="H171" s="64">
        <v>1.8</v>
      </c>
      <c r="I171" s="59">
        <v>238</v>
      </c>
      <c r="J171" s="57">
        <v>6.8</v>
      </c>
      <c r="K171" s="57">
        <v>6.5</v>
      </c>
      <c r="L171" s="57">
        <v>5.7</v>
      </c>
      <c r="O171">
        <v>13</v>
      </c>
      <c r="P171">
        <v>0</v>
      </c>
      <c r="Q171">
        <v>-100</v>
      </c>
      <c r="S171" s="63"/>
      <c r="T171" s="68">
        <f t="shared" si="12"/>
        <v>-5.7667270538636961</v>
      </c>
      <c r="U171" s="68">
        <f t="shared" si="13"/>
        <v>-3.6034509967857939</v>
      </c>
      <c r="W171" s="68">
        <f t="shared" si="14"/>
        <v>-0.84804809615642596</v>
      </c>
      <c r="X171" s="68">
        <f t="shared" si="15"/>
        <v>-0.52991926423320501</v>
      </c>
    </row>
    <row r="172" spans="1:24" x14ac:dyDescent="0.2">
      <c r="A172" s="110" t="s">
        <v>71</v>
      </c>
      <c r="B172" s="136"/>
      <c r="C172" s="56">
        <v>43542</v>
      </c>
      <c r="E172" s="64">
        <v>9.9</v>
      </c>
      <c r="F172" s="64">
        <v>-1.8</v>
      </c>
      <c r="G172" s="64">
        <v>4.5</v>
      </c>
      <c r="H172" s="64">
        <v>-5.6</v>
      </c>
      <c r="I172" s="59">
        <v>273</v>
      </c>
      <c r="J172" s="57">
        <v>3.8</v>
      </c>
      <c r="K172" s="57">
        <v>6</v>
      </c>
      <c r="L172" s="57">
        <v>0.8</v>
      </c>
      <c r="O172">
        <v>13</v>
      </c>
      <c r="P172">
        <v>0</v>
      </c>
      <c r="Q172">
        <v>-100</v>
      </c>
      <c r="S172" s="63"/>
      <c r="T172" s="68">
        <f t="shared" si="12"/>
        <v>-3.7947922320673806</v>
      </c>
      <c r="U172" s="68">
        <f t="shared" si="13"/>
        <v>0.19887663372318698</v>
      </c>
      <c r="W172" s="68">
        <f t="shared" si="14"/>
        <v>-0.99862953475457383</v>
      </c>
      <c r="X172" s="68">
        <f t="shared" si="15"/>
        <v>5.2335956242943946E-2</v>
      </c>
    </row>
    <row r="173" spans="1:24" x14ac:dyDescent="0.2">
      <c r="A173" s="110" t="s">
        <v>72</v>
      </c>
      <c r="B173" s="136"/>
      <c r="C173" s="56">
        <v>43543</v>
      </c>
      <c r="E173" s="64">
        <v>11.4</v>
      </c>
      <c r="F173" s="64">
        <v>-2.6</v>
      </c>
      <c r="G173" s="64">
        <v>4.9000000000000004</v>
      </c>
      <c r="H173" s="64">
        <v>-6.1</v>
      </c>
      <c r="I173" s="59">
        <v>210</v>
      </c>
      <c r="J173" s="57">
        <v>2</v>
      </c>
      <c r="K173" s="57">
        <v>4.3</v>
      </c>
      <c r="L173" s="57">
        <v>0</v>
      </c>
      <c r="O173">
        <v>13</v>
      </c>
      <c r="P173">
        <v>0</v>
      </c>
      <c r="Q173">
        <v>-100</v>
      </c>
      <c r="S173" s="63"/>
      <c r="T173" s="68">
        <f t="shared" si="12"/>
        <v>-1.0000000000000002</v>
      </c>
      <c r="U173" s="68">
        <f t="shared" si="13"/>
        <v>-1.7320508075688772</v>
      </c>
      <c r="W173" s="68">
        <f t="shared" si="14"/>
        <v>-0.50000000000000011</v>
      </c>
      <c r="X173" s="68">
        <f t="shared" si="15"/>
        <v>-0.8660254037844386</v>
      </c>
    </row>
    <row r="174" spans="1:24" x14ac:dyDescent="0.2">
      <c r="A174" s="110" t="s">
        <v>73</v>
      </c>
      <c r="B174" s="136"/>
      <c r="C174" s="56">
        <v>43544</v>
      </c>
      <c r="E174" s="64">
        <v>13</v>
      </c>
      <c r="F174" s="64">
        <v>2.1</v>
      </c>
      <c r="G174" s="64">
        <v>9.1999999999999993</v>
      </c>
      <c r="H174" s="64">
        <v>-2</v>
      </c>
      <c r="I174" s="59">
        <v>220</v>
      </c>
      <c r="J174" s="57">
        <v>2.4</v>
      </c>
      <c r="K174" s="57">
        <v>1.8</v>
      </c>
      <c r="L174" s="57">
        <v>0</v>
      </c>
      <c r="O174">
        <v>13</v>
      </c>
      <c r="P174">
        <v>0</v>
      </c>
      <c r="Q174">
        <v>-100</v>
      </c>
      <c r="S174" s="63"/>
      <c r="T174" s="68">
        <f t="shared" si="12"/>
        <v>-1.5426902632476942</v>
      </c>
      <c r="U174" s="68">
        <f t="shared" si="13"/>
        <v>-1.8385066634855471</v>
      </c>
      <c r="W174" s="68">
        <f t="shared" si="14"/>
        <v>-0.64278760968653925</v>
      </c>
      <c r="X174" s="68">
        <f t="shared" si="15"/>
        <v>-0.76604444311897801</v>
      </c>
    </row>
    <row r="175" spans="1:24" x14ac:dyDescent="0.2">
      <c r="A175" s="110" t="s">
        <v>74</v>
      </c>
      <c r="B175" s="136"/>
      <c r="C175" s="56">
        <v>43545</v>
      </c>
      <c r="E175" s="64">
        <v>15.9</v>
      </c>
      <c r="F175" s="64">
        <v>2.4</v>
      </c>
      <c r="G175" s="64">
        <v>9.1</v>
      </c>
      <c r="H175" s="64">
        <v>-0.4</v>
      </c>
      <c r="I175" s="59">
        <v>287</v>
      </c>
      <c r="J175" s="57">
        <v>1.9</v>
      </c>
      <c r="K175" s="57">
        <v>10.6</v>
      </c>
      <c r="L175" s="57">
        <v>0</v>
      </c>
      <c r="O175">
        <v>13</v>
      </c>
      <c r="P175">
        <v>0</v>
      </c>
      <c r="Q175">
        <v>-100</v>
      </c>
      <c r="S175" s="63"/>
      <c r="T175" s="68">
        <f t="shared" si="12"/>
        <v>-1.8169790363297673</v>
      </c>
      <c r="U175" s="68">
        <f t="shared" si="13"/>
        <v>0.55550623897319973</v>
      </c>
      <c r="W175" s="68">
        <f t="shared" si="14"/>
        <v>-0.95630475596303544</v>
      </c>
      <c r="X175" s="68">
        <f t="shared" si="15"/>
        <v>0.29237170472273671</v>
      </c>
    </row>
    <row r="176" spans="1:24" x14ac:dyDescent="0.2">
      <c r="A176" s="110" t="s">
        <v>75</v>
      </c>
      <c r="B176" s="136"/>
      <c r="C176" s="56">
        <v>43546</v>
      </c>
      <c r="E176" s="64">
        <v>19.8</v>
      </c>
      <c r="F176" s="64">
        <v>3.1</v>
      </c>
      <c r="G176" s="64">
        <v>10.5</v>
      </c>
      <c r="H176" s="64">
        <v>-0.3</v>
      </c>
      <c r="I176" s="59">
        <v>177</v>
      </c>
      <c r="J176" s="57">
        <v>2.1</v>
      </c>
      <c r="K176" s="57">
        <v>8.1999999999999993</v>
      </c>
      <c r="L176" s="57">
        <v>0</v>
      </c>
      <c r="O176">
        <v>13</v>
      </c>
      <c r="P176">
        <v>0</v>
      </c>
      <c r="Q176">
        <v>-100</v>
      </c>
      <c r="S176" s="63"/>
      <c r="T176" s="68">
        <f t="shared" si="12"/>
        <v>0.109905508110182</v>
      </c>
      <c r="U176" s="68">
        <f t="shared" si="13"/>
        <v>-2.097122022984605</v>
      </c>
      <c r="W176" s="68">
        <f t="shared" si="14"/>
        <v>5.2335956242943807E-2</v>
      </c>
      <c r="X176" s="68">
        <f t="shared" si="15"/>
        <v>-0.99862953475457383</v>
      </c>
    </row>
    <row r="177" spans="1:27" x14ac:dyDescent="0.2">
      <c r="A177" s="110" t="s">
        <v>76</v>
      </c>
      <c r="B177" s="136"/>
      <c r="C177" s="56">
        <v>43547</v>
      </c>
      <c r="E177" s="64">
        <v>12.3</v>
      </c>
      <c r="F177" s="64">
        <v>5.7</v>
      </c>
      <c r="G177" s="64">
        <v>9.1</v>
      </c>
      <c r="H177" s="64">
        <v>5</v>
      </c>
      <c r="I177" s="59">
        <v>330</v>
      </c>
      <c r="J177" s="57">
        <v>2.8</v>
      </c>
      <c r="K177" s="57">
        <v>0</v>
      </c>
      <c r="L177" s="57">
        <v>0</v>
      </c>
      <c r="O177">
        <v>13</v>
      </c>
      <c r="P177">
        <v>0</v>
      </c>
      <c r="Q177">
        <v>-100</v>
      </c>
      <c r="S177" s="63"/>
      <c r="T177" s="68">
        <f t="shared" si="12"/>
        <v>-1.4000000000000012</v>
      </c>
      <c r="U177" s="68">
        <f t="shared" si="13"/>
        <v>2.4248711305964274</v>
      </c>
      <c r="W177" s="68">
        <f t="shared" si="14"/>
        <v>-0.50000000000000044</v>
      </c>
      <c r="X177" s="68">
        <f t="shared" si="15"/>
        <v>0.86602540378443837</v>
      </c>
    </row>
    <row r="178" spans="1:27" x14ac:dyDescent="0.2">
      <c r="A178" s="110" t="s">
        <v>77</v>
      </c>
      <c r="B178" s="136"/>
      <c r="C178" s="56">
        <v>43548</v>
      </c>
      <c r="E178" s="64">
        <v>11.8</v>
      </c>
      <c r="F178" s="64">
        <v>1.4</v>
      </c>
      <c r="G178" s="64">
        <v>6.5</v>
      </c>
      <c r="H178" s="64">
        <v>-1.1000000000000001</v>
      </c>
      <c r="I178" s="59">
        <v>337</v>
      </c>
      <c r="J178" s="57">
        <v>3.1</v>
      </c>
      <c r="K178" s="57">
        <v>10.6</v>
      </c>
      <c r="L178" s="57">
        <v>0</v>
      </c>
      <c r="O178">
        <v>13</v>
      </c>
      <c r="P178">
        <v>0</v>
      </c>
      <c r="Q178">
        <v>-100</v>
      </c>
      <c r="S178" s="63"/>
      <c r="T178" s="68">
        <f t="shared" si="12"/>
        <v>-1.2112664983167516</v>
      </c>
      <c r="U178" s="68">
        <f t="shared" si="13"/>
        <v>2.8535650457025641</v>
      </c>
      <c r="W178" s="68">
        <f t="shared" si="14"/>
        <v>-0.39073112848927471</v>
      </c>
      <c r="X178" s="68">
        <f t="shared" si="15"/>
        <v>0.92050485345243993</v>
      </c>
    </row>
    <row r="179" spans="1:27" x14ac:dyDescent="0.2">
      <c r="A179" s="110" t="s">
        <v>71</v>
      </c>
      <c r="B179" s="136"/>
      <c r="C179" s="56">
        <v>43549</v>
      </c>
      <c r="E179" s="64">
        <v>10.7</v>
      </c>
      <c r="F179" s="64">
        <v>3</v>
      </c>
      <c r="G179" s="64">
        <v>7.6</v>
      </c>
      <c r="H179" s="64">
        <v>1.4</v>
      </c>
      <c r="I179" s="59">
        <v>314</v>
      </c>
      <c r="J179" s="57">
        <v>5.9</v>
      </c>
      <c r="K179" s="57">
        <v>6.3</v>
      </c>
      <c r="L179" s="57">
        <v>1</v>
      </c>
      <c r="O179">
        <v>13</v>
      </c>
      <c r="P179">
        <v>0</v>
      </c>
      <c r="Q179">
        <v>-100</v>
      </c>
      <c r="S179" s="63"/>
      <c r="T179" s="68">
        <f t="shared" si="12"/>
        <v>-4.2441048219980457</v>
      </c>
      <c r="U179" s="68">
        <f t="shared" si="13"/>
        <v>4.0984843857080797</v>
      </c>
      <c r="W179" s="68">
        <f t="shared" si="14"/>
        <v>-0.71933980033865175</v>
      </c>
      <c r="X179" s="68">
        <f t="shared" si="15"/>
        <v>0.69465837045899659</v>
      </c>
    </row>
    <row r="180" spans="1:27" x14ac:dyDescent="0.2">
      <c r="A180" s="110" t="s">
        <v>72</v>
      </c>
      <c r="B180" s="136"/>
      <c r="C180" s="56">
        <v>43550</v>
      </c>
      <c r="E180" s="64">
        <v>10.5</v>
      </c>
      <c r="F180" s="64">
        <v>2.1</v>
      </c>
      <c r="G180" s="64">
        <v>7.4</v>
      </c>
      <c r="H180" s="64">
        <v>-1.1000000000000001</v>
      </c>
      <c r="I180" s="59">
        <v>302</v>
      </c>
      <c r="J180" s="57">
        <v>2.6</v>
      </c>
      <c r="K180" s="57">
        <v>1.1000000000000001</v>
      </c>
      <c r="L180" s="57">
        <v>0</v>
      </c>
      <c r="O180">
        <v>13</v>
      </c>
      <c r="P180">
        <v>0</v>
      </c>
      <c r="Q180">
        <v>-100</v>
      </c>
      <c r="S180" s="63"/>
      <c r="T180" s="68">
        <f t="shared" si="12"/>
        <v>-2.2049250500067084</v>
      </c>
      <c r="U180" s="68">
        <f t="shared" si="13"/>
        <v>1.3777900870063322</v>
      </c>
      <c r="W180" s="68">
        <f t="shared" si="14"/>
        <v>-0.84804809615642618</v>
      </c>
      <c r="X180" s="68">
        <f t="shared" si="15"/>
        <v>0.52991926423320468</v>
      </c>
    </row>
    <row r="181" spans="1:27" x14ac:dyDescent="0.2">
      <c r="A181" s="110" t="s">
        <v>73</v>
      </c>
      <c r="B181" s="136"/>
      <c r="C181" s="56">
        <v>43551</v>
      </c>
      <c r="E181" s="64">
        <v>12.6</v>
      </c>
      <c r="F181" s="64">
        <v>2.5</v>
      </c>
      <c r="G181" s="64">
        <v>8.3000000000000007</v>
      </c>
      <c r="H181" s="64">
        <v>-0.4</v>
      </c>
      <c r="I181" s="59">
        <v>305</v>
      </c>
      <c r="J181" s="57">
        <v>1.7</v>
      </c>
      <c r="K181" s="57">
        <v>2.5</v>
      </c>
      <c r="L181" s="57">
        <v>0</v>
      </c>
      <c r="O181">
        <v>13</v>
      </c>
      <c r="P181">
        <v>0</v>
      </c>
      <c r="Q181">
        <v>-100</v>
      </c>
      <c r="S181" s="63"/>
      <c r="T181" s="68">
        <f t="shared" si="12"/>
        <v>-1.3925584752912861</v>
      </c>
      <c r="U181" s="68">
        <f t="shared" si="13"/>
        <v>0.97507994179677826</v>
      </c>
      <c r="W181" s="68">
        <f t="shared" si="14"/>
        <v>-0.8191520442889918</v>
      </c>
      <c r="X181" s="68">
        <f t="shared" si="15"/>
        <v>0.57357643635104605</v>
      </c>
    </row>
    <row r="182" spans="1:27" x14ac:dyDescent="0.2">
      <c r="A182" s="110" t="s">
        <v>74</v>
      </c>
      <c r="B182" s="136"/>
      <c r="C182" s="56">
        <v>43552</v>
      </c>
      <c r="E182" s="64">
        <v>12.9</v>
      </c>
      <c r="F182" s="64">
        <v>2.6</v>
      </c>
      <c r="G182" s="64">
        <v>8.6999999999999993</v>
      </c>
      <c r="H182" s="64">
        <v>-2.2000000000000002</v>
      </c>
      <c r="I182" s="59">
        <v>333</v>
      </c>
      <c r="J182" s="57">
        <v>1.1000000000000001</v>
      </c>
      <c r="K182" s="57">
        <v>3</v>
      </c>
      <c r="L182" s="57">
        <v>0</v>
      </c>
      <c r="O182">
        <v>13</v>
      </c>
      <c r="P182">
        <v>0</v>
      </c>
      <c r="Q182">
        <v>-100</v>
      </c>
      <c r="S182" s="63"/>
      <c r="T182" s="68">
        <f t="shared" si="12"/>
        <v>-0.49938954971350169</v>
      </c>
      <c r="U182" s="68">
        <f t="shared" si="13"/>
        <v>0.9801071766072047</v>
      </c>
      <c r="W182" s="68">
        <f t="shared" si="14"/>
        <v>-0.45399049973954697</v>
      </c>
      <c r="X182" s="68">
        <f t="shared" si="15"/>
        <v>0.89100652418836779</v>
      </c>
    </row>
    <row r="183" spans="1:27" x14ac:dyDescent="0.2">
      <c r="A183" s="110" t="s">
        <v>75</v>
      </c>
      <c r="B183" s="136"/>
      <c r="C183" s="56">
        <v>43553</v>
      </c>
      <c r="E183" s="64">
        <v>18.2</v>
      </c>
      <c r="F183" s="64">
        <v>0.2</v>
      </c>
      <c r="G183" s="64">
        <v>10.1</v>
      </c>
      <c r="H183" s="64">
        <v>-3.6</v>
      </c>
      <c r="I183" s="59">
        <v>117</v>
      </c>
      <c r="J183" s="57">
        <v>1.3</v>
      </c>
      <c r="K183" s="57">
        <v>11.5</v>
      </c>
      <c r="L183" s="57">
        <v>0</v>
      </c>
      <c r="O183">
        <v>13</v>
      </c>
      <c r="P183">
        <v>0</v>
      </c>
      <c r="Q183">
        <v>-100</v>
      </c>
      <c r="S183" s="63"/>
      <c r="T183" s="68">
        <f t="shared" si="12"/>
        <v>1.1583084814448783</v>
      </c>
      <c r="U183" s="68">
        <f t="shared" si="13"/>
        <v>-0.59018764966141068</v>
      </c>
      <c r="W183" s="68">
        <f t="shared" si="14"/>
        <v>0.8910065241883679</v>
      </c>
      <c r="X183" s="68">
        <f t="shared" si="15"/>
        <v>-0.45399049973954669</v>
      </c>
    </row>
    <row r="184" spans="1:27" x14ac:dyDescent="0.2">
      <c r="A184" s="110" t="s">
        <v>76</v>
      </c>
      <c r="B184" s="136"/>
      <c r="C184" s="56">
        <v>43554</v>
      </c>
      <c r="E184" s="64">
        <v>19.399999999999999</v>
      </c>
      <c r="F184" s="64">
        <v>3.9</v>
      </c>
      <c r="G184" s="64">
        <v>11.8</v>
      </c>
      <c r="H184" s="64">
        <v>-0.3</v>
      </c>
      <c r="I184" s="59">
        <v>230</v>
      </c>
      <c r="J184" s="57">
        <v>2.2999999999999998</v>
      </c>
      <c r="K184" s="57">
        <v>8.1999999999999993</v>
      </c>
      <c r="L184" s="57">
        <v>0</v>
      </c>
      <c r="O184">
        <v>13</v>
      </c>
      <c r="P184">
        <v>0</v>
      </c>
      <c r="Q184">
        <v>-100</v>
      </c>
      <c r="S184" s="63"/>
      <c r="T184" s="68">
        <f t="shared" si="12"/>
        <v>-1.7619022191736491</v>
      </c>
      <c r="U184" s="68">
        <f t="shared" si="13"/>
        <v>-1.4784115022790407</v>
      </c>
      <c r="W184" s="68">
        <f t="shared" si="14"/>
        <v>-0.7660444431189779</v>
      </c>
      <c r="X184" s="68">
        <f t="shared" si="15"/>
        <v>-0.64278760968653947</v>
      </c>
    </row>
    <row r="185" spans="1:27" x14ac:dyDescent="0.2">
      <c r="A185" s="110" t="s">
        <v>77</v>
      </c>
      <c r="B185" s="136"/>
      <c r="C185" s="56">
        <v>43555</v>
      </c>
      <c r="E185" s="64">
        <v>13.2</v>
      </c>
      <c r="F185" s="64">
        <v>4.4000000000000004</v>
      </c>
      <c r="G185" s="64">
        <v>9.3000000000000007</v>
      </c>
      <c r="H185" s="64">
        <v>3.6</v>
      </c>
      <c r="I185" s="59">
        <v>42</v>
      </c>
      <c r="J185" s="57">
        <v>5.4</v>
      </c>
      <c r="K185" s="57">
        <v>7.6</v>
      </c>
      <c r="L185" s="57">
        <v>0</v>
      </c>
      <c r="O185">
        <v>13</v>
      </c>
      <c r="P185">
        <v>0</v>
      </c>
      <c r="Q185">
        <v>-100</v>
      </c>
      <c r="S185" s="63"/>
      <c r="T185" s="68">
        <f t="shared" si="12"/>
        <v>3.6133052743378347</v>
      </c>
      <c r="U185" s="68">
        <f t="shared" si="13"/>
        <v>4.0129820575779291</v>
      </c>
      <c r="W185" s="68">
        <f t="shared" si="14"/>
        <v>0.66913060635885824</v>
      </c>
      <c r="X185" s="68">
        <f t="shared" si="15"/>
        <v>0.74314482547739424</v>
      </c>
    </row>
    <row r="186" spans="1:27" x14ac:dyDescent="0.2">
      <c r="A186" s="128" t="s">
        <v>71</v>
      </c>
      <c r="B186" s="128">
        <v>14</v>
      </c>
      <c r="C186" s="114">
        <v>43556</v>
      </c>
      <c r="D186" s="126">
        <f>IF(ISNA(HLOOKUP(C186,data!$C$6:$BB$6,1,FALSE)),"",HLOOKUP(C186,data!$C$6:$BB$50,45,FALSE))</f>
        <v>14</v>
      </c>
      <c r="E186" s="115">
        <v>15.7</v>
      </c>
      <c r="F186" s="115">
        <v>1.5</v>
      </c>
      <c r="G186" s="115">
        <v>9.1</v>
      </c>
      <c r="H186" s="115">
        <v>0</v>
      </c>
      <c r="I186" s="61">
        <v>70</v>
      </c>
      <c r="J186" s="60">
        <v>3.5</v>
      </c>
      <c r="K186" s="60">
        <v>12</v>
      </c>
      <c r="L186" s="60">
        <v>0</v>
      </c>
      <c r="M186" s="62" t="str">
        <f t="shared" ref="M186:M249" si="16">IF(E186&gt;18,IF(J186&lt;5,IF(K186&gt;8,1,IF(K186&gt;4,IF(L186&lt;5,1,""),"")),""),"")</f>
        <v/>
      </c>
      <c r="N186" s="62" t="str">
        <f>IF(ISNUMBER(D186),IF(M186=1,1,""),"")</f>
        <v/>
      </c>
      <c r="O186" s="62">
        <v>13</v>
      </c>
      <c r="P186" s="62">
        <v>0</v>
      </c>
      <c r="Q186" s="62">
        <v>100</v>
      </c>
      <c r="S186" s="63"/>
      <c r="T186" s="116">
        <f t="shared" si="12"/>
        <v>3.2889241727506793</v>
      </c>
      <c r="U186" s="116">
        <f t="shared" si="13"/>
        <v>1.1970705016398409</v>
      </c>
      <c r="V186" s="113"/>
      <c r="W186" s="116">
        <f t="shared" si="14"/>
        <v>0.93969262078590832</v>
      </c>
      <c r="X186" s="116">
        <f t="shared" si="15"/>
        <v>0.34202014332566882</v>
      </c>
      <c r="Z186">
        <v>14</v>
      </c>
      <c r="AA186">
        <f>SUM(M186:M192)</f>
        <v>1</v>
      </c>
    </row>
    <row r="187" spans="1:27" x14ac:dyDescent="0.2">
      <c r="A187" s="78" t="s">
        <v>72</v>
      </c>
      <c r="B187" s="78">
        <v>14</v>
      </c>
      <c r="C187" s="79">
        <v>43557</v>
      </c>
      <c r="D187" s="113" t="str">
        <f>IF(ISNA(HLOOKUP(C187,data!$C$6:$BB$6,1,FALSE)),"",HLOOKUP(C187,data!$C$6:$BB$50,45,FALSE))</f>
        <v/>
      </c>
      <c r="E187" s="115">
        <v>16.899999999999999</v>
      </c>
      <c r="F187" s="115">
        <v>5.8</v>
      </c>
      <c r="G187" s="115">
        <v>9.6999999999999993</v>
      </c>
      <c r="H187" s="115">
        <v>2.5</v>
      </c>
      <c r="I187" s="61">
        <v>182</v>
      </c>
      <c r="J187" s="60">
        <v>4</v>
      </c>
      <c r="K187" s="60">
        <v>3</v>
      </c>
      <c r="L187" s="60">
        <v>2.6</v>
      </c>
      <c r="M187" s="62" t="str">
        <f t="shared" si="16"/>
        <v/>
      </c>
      <c r="N187" s="62" t="str">
        <f t="shared" ref="N187:N250" si="17">IF(ISNUMBER(D187),IF(M187=1,1,""),"")</f>
        <v/>
      </c>
      <c r="O187" s="62">
        <v>13</v>
      </c>
      <c r="P187" s="62">
        <v>0</v>
      </c>
      <c r="Q187" s="62">
        <v>100</v>
      </c>
      <c r="S187" s="63"/>
      <c r="T187" s="116">
        <f t="shared" si="12"/>
        <v>-0.1395979868100036</v>
      </c>
      <c r="U187" s="116">
        <f t="shared" si="13"/>
        <v>-3.997563308076383</v>
      </c>
      <c r="V187" s="113"/>
      <c r="W187" s="116">
        <f t="shared" si="14"/>
        <v>-3.48994967025009E-2</v>
      </c>
      <c r="X187" s="116">
        <f t="shared" si="15"/>
        <v>-0.99939082701909576</v>
      </c>
    </row>
    <row r="188" spans="1:27" x14ac:dyDescent="0.2">
      <c r="A188" s="78" t="s">
        <v>73</v>
      </c>
      <c r="B188" s="78">
        <v>14</v>
      </c>
      <c r="C188" s="79">
        <v>43558</v>
      </c>
      <c r="D188" s="113" t="str">
        <f>IF(ISNA(HLOOKUP(C188,data!$C$6:$BB$6,1,FALSE)),"",HLOOKUP(C188,data!$C$6:$BB$50,45,FALSE))</f>
        <v/>
      </c>
      <c r="E188" s="115">
        <v>11</v>
      </c>
      <c r="F188" s="115">
        <v>2.9</v>
      </c>
      <c r="G188" s="115">
        <v>6.8</v>
      </c>
      <c r="H188" s="115">
        <v>-0.3</v>
      </c>
      <c r="I188" s="61">
        <v>167</v>
      </c>
      <c r="J188" s="60">
        <v>3.2</v>
      </c>
      <c r="K188" s="60">
        <v>1.6</v>
      </c>
      <c r="L188" s="60">
        <v>0</v>
      </c>
      <c r="M188" s="62" t="str">
        <f t="shared" si="16"/>
        <v/>
      </c>
      <c r="N188" s="62" t="str">
        <f t="shared" si="17"/>
        <v/>
      </c>
      <c r="O188" s="62">
        <v>13</v>
      </c>
      <c r="P188" s="62">
        <v>0</v>
      </c>
      <c r="Q188" s="62">
        <v>100</v>
      </c>
      <c r="S188" s="63"/>
      <c r="T188" s="116">
        <f t="shared" si="12"/>
        <v>0.71984337390036734</v>
      </c>
      <c r="U188" s="116">
        <f t="shared" si="13"/>
        <v>-3.1179842073127531</v>
      </c>
      <c r="V188" s="113"/>
      <c r="W188" s="116">
        <f t="shared" si="14"/>
        <v>0.22495105434386478</v>
      </c>
      <c r="X188" s="116">
        <f t="shared" si="15"/>
        <v>-0.97437006478523525</v>
      </c>
    </row>
    <row r="189" spans="1:27" x14ac:dyDescent="0.2">
      <c r="A189" s="78" t="s">
        <v>74</v>
      </c>
      <c r="B189" s="78">
        <v>14</v>
      </c>
      <c r="C189" s="79">
        <v>43559</v>
      </c>
      <c r="D189" s="113" t="str">
        <f>IF(ISNA(HLOOKUP(C189,data!$C$6:$BB$6,1,FALSE)),"",HLOOKUP(C189,data!$C$6:$BB$50,45,FALSE))</f>
        <v/>
      </c>
      <c r="E189" s="115">
        <v>10.8</v>
      </c>
      <c r="F189" s="115">
        <v>1.8</v>
      </c>
      <c r="G189" s="115">
        <v>6.3</v>
      </c>
      <c r="H189" s="115">
        <v>-1.5</v>
      </c>
      <c r="I189" s="61">
        <v>127</v>
      </c>
      <c r="J189" s="60">
        <v>2.2000000000000002</v>
      </c>
      <c r="K189" s="60">
        <v>2.4</v>
      </c>
      <c r="L189" s="60">
        <v>0</v>
      </c>
      <c r="M189" s="62" t="str">
        <f t="shared" si="16"/>
        <v/>
      </c>
      <c r="N189" s="62" t="str">
        <f t="shared" si="17"/>
        <v/>
      </c>
      <c r="O189" s="62">
        <v>13</v>
      </c>
      <c r="P189" s="62">
        <v>0</v>
      </c>
      <c r="Q189" s="62">
        <v>100</v>
      </c>
      <c r="S189" s="63"/>
      <c r="T189" s="116">
        <f t="shared" si="12"/>
        <v>1.756998122104044</v>
      </c>
      <c r="U189" s="116">
        <f t="shared" si="13"/>
        <v>-1.3239930509345066</v>
      </c>
      <c r="V189" s="113"/>
      <c r="W189" s="116">
        <f t="shared" si="14"/>
        <v>0.79863551004729272</v>
      </c>
      <c r="X189" s="116">
        <f t="shared" si="15"/>
        <v>-0.60181502315204838</v>
      </c>
    </row>
    <row r="190" spans="1:27" x14ac:dyDescent="0.2">
      <c r="A190" s="78" t="s">
        <v>75</v>
      </c>
      <c r="B190" s="78">
        <v>14</v>
      </c>
      <c r="C190" s="79">
        <v>43560</v>
      </c>
      <c r="D190" s="113" t="str">
        <f>IF(ISNA(HLOOKUP(C190,data!$C$6:$BB$6,1,FALSE)),"",HLOOKUP(C190,data!$C$6:$BB$50,45,FALSE))</f>
        <v/>
      </c>
      <c r="E190" s="115">
        <v>13.5</v>
      </c>
      <c r="F190" s="115">
        <v>0.5</v>
      </c>
      <c r="G190" s="115">
        <v>8.1999999999999993</v>
      </c>
      <c r="H190" s="115">
        <v>-4.5</v>
      </c>
      <c r="I190" s="61">
        <v>72</v>
      </c>
      <c r="J190" s="60">
        <v>3.3</v>
      </c>
      <c r="K190" s="60">
        <v>9.4</v>
      </c>
      <c r="L190" s="60">
        <v>0</v>
      </c>
      <c r="M190" s="62" t="str">
        <f t="shared" si="16"/>
        <v/>
      </c>
      <c r="N190" s="62" t="str">
        <f t="shared" si="17"/>
        <v/>
      </c>
      <c r="O190" s="62">
        <v>13</v>
      </c>
      <c r="P190" s="62">
        <v>0</v>
      </c>
      <c r="Q190" s="62">
        <v>100</v>
      </c>
      <c r="S190" s="63"/>
      <c r="T190" s="116">
        <f t="shared" si="12"/>
        <v>3.1384865037740064</v>
      </c>
      <c r="U190" s="116">
        <f t="shared" si="13"/>
        <v>1.0197560814373265</v>
      </c>
      <c r="V190" s="113"/>
      <c r="W190" s="116">
        <f t="shared" si="14"/>
        <v>0.95105651629515353</v>
      </c>
      <c r="X190" s="116">
        <f t="shared" si="15"/>
        <v>0.30901699437494745</v>
      </c>
    </row>
    <row r="191" spans="1:27" x14ac:dyDescent="0.2">
      <c r="A191" s="78" t="s">
        <v>76</v>
      </c>
      <c r="B191" s="78">
        <v>14</v>
      </c>
      <c r="C191" s="79">
        <v>43561</v>
      </c>
      <c r="D191" s="113" t="str">
        <f>IF(ISNA(HLOOKUP(C191,data!$C$6:$BB$6,1,FALSE)),"",HLOOKUP(C191,data!$C$6:$BB$50,45,FALSE))</f>
        <v/>
      </c>
      <c r="E191" s="115">
        <v>17</v>
      </c>
      <c r="F191" s="115">
        <v>7.6</v>
      </c>
      <c r="G191" s="115">
        <v>11.5</v>
      </c>
      <c r="H191" s="115">
        <v>6.3</v>
      </c>
      <c r="I191" s="61">
        <v>76</v>
      </c>
      <c r="J191" s="60">
        <v>2.9</v>
      </c>
      <c r="K191" s="60">
        <v>5.5</v>
      </c>
      <c r="L191" s="60">
        <v>0</v>
      </c>
      <c r="M191" s="62" t="str">
        <f t="shared" si="16"/>
        <v/>
      </c>
      <c r="N191" s="62" t="str">
        <f t="shared" si="17"/>
        <v/>
      </c>
      <c r="O191" s="62">
        <v>13</v>
      </c>
      <c r="P191" s="62">
        <v>0</v>
      </c>
      <c r="Q191" s="62">
        <v>100</v>
      </c>
      <c r="S191" s="63"/>
      <c r="T191" s="116">
        <f t="shared" si="12"/>
        <v>2.8138576062003895</v>
      </c>
      <c r="U191" s="116">
        <f t="shared" si="13"/>
        <v>0.70157349723903684</v>
      </c>
      <c r="V191" s="113"/>
      <c r="W191" s="116">
        <f t="shared" si="14"/>
        <v>0.97029572627599647</v>
      </c>
      <c r="X191" s="116">
        <f t="shared" si="15"/>
        <v>0.2419218955996679</v>
      </c>
    </row>
    <row r="192" spans="1:27" x14ac:dyDescent="0.2">
      <c r="A192" s="78" t="s">
        <v>77</v>
      </c>
      <c r="B192" s="78">
        <v>14</v>
      </c>
      <c r="C192" s="79">
        <v>43562</v>
      </c>
      <c r="D192" s="113" t="str">
        <f>IF(ISNA(HLOOKUP(C192,data!$C$6:$BB$6,1,FALSE)),"",HLOOKUP(C192,data!$C$6:$BB$50,45,FALSE))</f>
        <v/>
      </c>
      <c r="E192" s="115">
        <v>21.5</v>
      </c>
      <c r="F192" s="115">
        <v>8.5</v>
      </c>
      <c r="G192" s="115">
        <v>15.5</v>
      </c>
      <c r="H192" s="115">
        <v>5.2</v>
      </c>
      <c r="I192" s="61">
        <v>64</v>
      </c>
      <c r="J192" s="60">
        <v>3</v>
      </c>
      <c r="K192" s="60">
        <v>8.9</v>
      </c>
      <c r="L192" s="60">
        <v>0</v>
      </c>
      <c r="M192" s="62">
        <f t="shared" si="16"/>
        <v>1</v>
      </c>
      <c r="N192" s="62" t="str">
        <f t="shared" si="17"/>
        <v/>
      </c>
      <c r="O192" s="62">
        <v>13</v>
      </c>
      <c r="P192" s="62">
        <v>0</v>
      </c>
      <c r="Q192" s="62">
        <v>100</v>
      </c>
      <c r="S192" s="63"/>
      <c r="T192" s="116">
        <f t="shared" si="12"/>
        <v>2.6963821388975013</v>
      </c>
      <c r="U192" s="116">
        <f t="shared" si="13"/>
        <v>1.3151134403672324</v>
      </c>
      <c r="V192" s="113"/>
      <c r="W192" s="116">
        <f t="shared" si="14"/>
        <v>0.89879404629916704</v>
      </c>
      <c r="X192" s="116">
        <f t="shared" si="15"/>
        <v>0.43837114678907746</v>
      </c>
    </row>
    <row r="193" spans="1:27" x14ac:dyDescent="0.2">
      <c r="A193" s="128" t="s">
        <v>71</v>
      </c>
      <c r="B193" s="128">
        <v>15</v>
      </c>
      <c r="C193" s="114">
        <v>43563</v>
      </c>
      <c r="D193" s="126">
        <f>IF(ISNA(HLOOKUP(C193,data!$C$6:$BB$6,1,FALSE)),"",HLOOKUP(C193,data!$C$6:$BB$50,45,FALSE))</f>
        <v>18</v>
      </c>
      <c r="E193" s="115">
        <v>20.399999999999999</v>
      </c>
      <c r="F193" s="115">
        <v>4.3</v>
      </c>
      <c r="G193" s="115">
        <v>12.2</v>
      </c>
      <c r="H193" s="115">
        <v>0.6</v>
      </c>
      <c r="I193" s="61">
        <v>222</v>
      </c>
      <c r="J193" s="60">
        <v>1.8</v>
      </c>
      <c r="K193" s="60">
        <v>5.3</v>
      </c>
      <c r="L193" s="60">
        <v>3.1</v>
      </c>
      <c r="M193" s="62">
        <f t="shared" si="16"/>
        <v>1</v>
      </c>
      <c r="N193" s="62">
        <f t="shared" si="17"/>
        <v>1</v>
      </c>
      <c r="O193" s="62">
        <v>13</v>
      </c>
      <c r="P193" s="62">
        <v>0</v>
      </c>
      <c r="Q193" s="62">
        <v>100</v>
      </c>
      <c r="S193" s="63"/>
      <c r="T193" s="116">
        <f t="shared" si="12"/>
        <v>-1.204435091445945</v>
      </c>
      <c r="U193" s="116">
        <f t="shared" si="13"/>
        <v>-1.3376606858593096</v>
      </c>
      <c r="V193" s="113"/>
      <c r="W193" s="116">
        <f t="shared" si="14"/>
        <v>-0.66913060635885824</v>
      </c>
      <c r="X193" s="116">
        <f t="shared" si="15"/>
        <v>-0.74314482547739424</v>
      </c>
      <c r="Z193">
        <v>15</v>
      </c>
      <c r="AA193">
        <f>SUM(M193:M199)</f>
        <v>1</v>
      </c>
    </row>
    <row r="194" spans="1:27" x14ac:dyDescent="0.2">
      <c r="A194" s="78" t="s">
        <v>72</v>
      </c>
      <c r="B194" s="78">
        <v>15</v>
      </c>
      <c r="C194" s="79">
        <v>43564</v>
      </c>
      <c r="D194" s="113" t="str">
        <f>IF(ISNA(HLOOKUP(C194,data!$C$6:$BB$6,1,FALSE)),"",HLOOKUP(C194,data!$C$6:$BB$50,45,FALSE))</f>
        <v/>
      </c>
      <c r="E194" s="115">
        <v>15.9</v>
      </c>
      <c r="F194" s="115">
        <v>6.9</v>
      </c>
      <c r="G194" s="115">
        <v>10.8</v>
      </c>
      <c r="H194" s="115">
        <v>6.1</v>
      </c>
      <c r="I194" s="61">
        <v>42</v>
      </c>
      <c r="J194" s="60">
        <v>5.3</v>
      </c>
      <c r="K194" s="60">
        <v>3.6</v>
      </c>
      <c r="L194" s="60">
        <v>0</v>
      </c>
      <c r="M194" s="62" t="str">
        <f t="shared" si="16"/>
        <v/>
      </c>
      <c r="N194" s="62" t="str">
        <f t="shared" si="17"/>
        <v/>
      </c>
      <c r="O194" s="62">
        <v>13</v>
      </c>
      <c r="P194" s="62">
        <v>0</v>
      </c>
      <c r="Q194" s="62">
        <v>100</v>
      </c>
      <c r="S194" s="63"/>
      <c r="T194" s="116">
        <f t="shared" si="12"/>
        <v>3.5463922137019486</v>
      </c>
      <c r="U194" s="116">
        <f t="shared" si="13"/>
        <v>3.9386675750301894</v>
      </c>
      <c r="V194" s="113"/>
      <c r="W194" s="116">
        <f t="shared" si="14"/>
        <v>0.66913060635885824</v>
      </c>
      <c r="X194" s="116">
        <f t="shared" si="15"/>
        <v>0.74314482547739424</v>
      </c>
    </row>
    <row r="195" spans="1:27" x14ac:dyDescent="0.2">
      <c r="A195" s="78" t="s">
        <v>73</v>
      </c>
      <c r="B195" s="78">
        <v>15</v>
      </c>
      <c r="C195" s="79">
        <v>43565</v>
      </c>
      <c r="D195" s="113" t="str">
        <f>IF(ISNA(HLOOKUP(C195,data!$C$6:$BB$6,1,FALSE)),"",HLOOKUP(C195,data!$C$6:$BB$50,45,FALSE))</f>
        <v/>
      </c>
      <c r="E195" s="115">
        <v>13</v>
      </c>
      <c r="F195" s="115">
        <v>1.5</v>
      </c>
      <c r="G195" s="115">
        <v>7.2</v>
      </c>
      <c r="H195" s="115">
        <v>-0.2</v>
      </c>
      <c r="I195" s="61">
        <v>36</v>
      </c>
      <c r="J195" s="60">
        <v>6.1</v>
      </c>
      <c r="K195" s="60">
        <v>11.4</v>
      </c>
      <c r="L195" s="60">
        <v>0</v>
      </c>
      <c r="M195" s="62" t="str">
        <f t="shared" si="16"/>
        <v/>
      </c>
      <c r="N195" s="62" t="str">
        <f t="shared" si="17"/>
        <v/>
      </c>
      <c r="O195" s="62">
        <v>13</v>
      </c>
      <c r="P195" s="62">
        <v>0</v>
      </c>
      <c r="Q195" s="62">
        <v>100</v>
      </c>
      <c r="S195" s="63"/>
      <c r="T195" s="116">
        <f t="shared" si="12"/>
        <v>3.5854900389840858</v>
      </c>
      <c r="U195" s="116">
        <f t="shared" si="13"/>
        <v>4.9350036656871792</v>
      </c>
      <c r="V195" s="113"/>
      <c r="W195" s="116">
        <f t="shared" si="14"/>
        <v>0.58778525229247314</v>
      </c>
      <c r="X195" s="116">
        <f t="shared" si="15"/>
        <v>0.80901699437494745</v>
      </c>
    </row>
    <row r="196" spans="1:27" x14ac:dyDescent="0.2">
      <c r="A196" s="78" t="s">
        <v>74</v>
      </c>
      <c r="B196" s="78">
        <v>15</v>
      </c>
      <c r="C196" s="79">
        <v>43566</v>
      </c>
      <c r="D196" s="113" t="str">
        <f>IF(ISNA(HLOOKUP(C196,data!$C$6:$BB$6,1,FALSE)),"",HLOOKUP(C196,data!$C$6:$BB$50,45,FALSE))</f>
        <v/>
      </c>
      <c r="E196" s="115">
        <v>11.8</v>
      </c>
      <c r="F196" s="115">
        <v>-1.6</v>
      </c>
      <c r="G196" s="115">
        <v>6.1</v>
      </c>
      <c r="H196" s="115">
        <v>-4.2</v>
      </c>
      <c r="I196" s="61">
        <v>39</v>
      </c>
      <c r="J196" s="60">
        <v>4.3</v>
      </c>
      <c r="K196" s="60">
        <v>12.2</v>
      </c>
      <c r="L196" s="60">
        <v>0</v>
      </c>
      <c r="M196" s="62" t="str">
        <f t="shared" si="16"/>
        <v/>
      </c>
      <c r="N196" s="62" t="str">
        <f t="shared" si="17"/>
        <v/>
      </c>
      <c r="O196" s="62">
        <v>13</v>
      </c>
      <c r="P196" s="62">
        <v>0</v>
      </c>
      <c r="Q196" s="62">
        <v>100</v>
      </c>
      <c r="S196" s="63"/>
      <c r="T196" s="116">
        <f t="shared" si="12"/>
        <v>2.7060776815143006</v>
      </c>
      <c r="U196" s="116">
        <f t="shared" si="13"/>
        <v>3.3417276342649749</v>
      </c>
      <c r="V196" s="113"/>
      <c r="W196" s="116">
        <f t="shared" si="14"/>
        <v>0.62932039104983739</v>
      </c>
      <c r="X196" s="116">
        <f t="shared" si="15"/>
        <v>0.7771459614569709</v>
      </c>
    </row>
    <row r="197" spans="1:27" x14ac:dyDescent="0.2">
      <c r="A197" s="78" t="s">
        <v>75</v>
      </c>
      <c r="B197" s="78">
        <v>15</v>
      </c>
      <c r="C197" s="79">
        <v>43567</v>
      </c>
      <c r="D197" s="113" t="str">
        <f>IF(ISNA(HLOOKUP(C197,data!$C$6:$BB$6,1,FALSE)),"",HLOOKUP(C197,data!$C$6:$BB$50,45,FALSE))</f>
        <v/>
      </c>
      <c r="E197" s="115">
        <v>9</v>
      </c>
      <c r="F197" s="115">
        <v>-0.4</v>
      </c>
      <c r="G197" s="115">
        <v>5.2</v>
      </c>
      <c r="H197" s="115">
        <v>-2.1</v>
      </c>
      <c r="I197" s="61">
        <v>49</v>
      </c>
      <c r="J197" s="60">
        <v>4.2</v>
      </c>
      <c r="K197" s="60">
        <v>3.2</v>
      </c>
      <c r="L197" s="60">
        <v>0</v>
      </c>
      <c r="M197" s="62" t="str">
        <f t="shared" si="16"/>
        <v/>
      </c>
      <c r="N197" s="62" t="str">
        <f t="shared" si="17"/>
        <v/>
      </c>
      <c r="O197" s="62">
        <v>13</v>
      </c>
      <c r="P197" s="62">
        <v>0</v>
      </c>
      <c r="Q197" s="62">
        <v>100</v>
      </c>
      <c r="T197" s="116">
        <f t="shared" si="12"/>
        <v>3.1697802369356425</v>
      </c>
      <c r="U197" s="116">
        <f t="shared" si="13"/>
        <v>2.7554479217601306</v>
      </c>
      <c r="V197" s="113"/>
      <c r="W197" s="116">
        <f t="shared" si="14"/>
        <v>0.75470958022277201</v>
      </c>
      <c r="X197" s="116">
        <f t="shared" si="15"/>
        <v>0.65605902899050728</v>
      </c>
    </row>
    <row r="198" spans="1:27" x14ac:dyDescent="0.2">
      <c r="A198" s="78" t="s">
        <v>76</v>
      </c>
      <c r="B198" s="78">
        <v>15</v>
      </c>
      <c r="C198" s="79">
        <v>43568</v>
      </c>
      <c r="D198" s="113" t="str">
        <f>IF(ISNA(HLOOKUP(C198,data!$C$6:$BB$6,1,FALSE)),"",HLOOKUP(C198,data!$C$6:$BB$50,45,FALSE))</f>
        <v/>
      </c>
      <c r="E198" s="115">
        <v>8.5</v>
      </c>
      <c r="F198" s="115">
        <v>-2.7</v>
      </c>
      <c r="G198" s="115">
        <v>2.6</v>
      </c>
      <c r="H198" s="115">
        <v>-7</v>
      </c>
      <c r="I198" s="61">
        <v>24</v>
      </c>
      <c r="J198" s="60">
        <v>4.4000000000000004</v>
      </c>
      <c r="K198" s="60">
        <v>8.5</v>
      </c>
      <c r="L198" s="60">
        <v>0</v>
      </c>
      <c r="M198" s="62" t="str">
        <f t="shared" si="16"/>
        <v/>
      </c>
      <c r="N198" s="62" t="str">
        <f t="shared" si="17"/>
        <v/>
      </c>
      <c r="O198" s="62">
        <v>13</v>
      </c>
      <c r="P198" s="62">
        <v>0</v>
      </c>
      <c r="Q198" s="62">
        <v>100</v>
      </c>
      <c r="T198" s="116">
        <f t="shared" si="12"/>
        <v>1.7896412295335209</v>
      </c>
      <c r="U198" s="116">
        <f t="shared" si="13"/>
        <v>4.0196000136274446</v>
      </c>
      <c r="V198" s="113"/>
      <c r="W198" s="116">
        <f t="shared" si="14"/>
        <v>0.40673664307580015</v>
      </c>
      <c r="X198" s="116">
        <f t="shared" si="15"/>
        <v>0.91354545764260087</v>
      </c>
    </row>
    <row r="199" spans="1:27" x14ac:dyDescent="0.2">
      <c r="A199" s="78" t="s">
        <v>77</v>
      </c>
      <c r="B199" s="78">
        <v>15</v>
      </c>
      <c r="C199" s="79">
        <v>43569</v>
      </c>
      <c r="D199" s="113" t="str">
        <f>IF(ISNA(HLOOKUP(C199,data!$C$6:$BB$6,1,FALSE)),"",HLOOKUP(C199,data!$C$6:$BB$50,45,FALSE))</f>
        <v/>
      </c>
      <c r="E199" s="115">
        <v>11.8</v>
      </c>
      <c r="F199" s="115">
        <v>-1.5</v>
      </c>
      <c r="G199" s="115">
        <v>5.6</v>
      </c>
      <c r="H199" s="115">
        <v>-3</v>
      </c>
      <c r="I199" s="61">
        <v>48</v>
      </c>
      <c r="J199" s="60">
        <v>4.3</v>
      </c>
      <c r="K199" s="60">
        <v>8.5</v>
      </c>
      <c r="L199" s="60">
        <v>0</v>
      </c>
      <c r="M199" s="62" t="str">
        <f t="shared" si="16"/>
        <v/>
      </c>
      <c r="N199" s="62" t="str">
        <f t="shared" si="17"/>
        <v/>
      </c>
      <c r="O199" s="62">
        <v>13</v>
      </c>
      <c r="P199" s="62">
        <v>0</v>
      </c>
      <c r="Q199" s="62">
        <v>100</v>
      </c>
      <c r="T199" s="116">
        <f t="shared" si="12"/>
        <v>3.1955227495527945</v>
      </c>
      <c r="U199" s="116">
        <f t="shared" si="13"/>
        <v>2.8772616073430903</v>
      </c>
      <c r="V199" s="113"/>
      <c r="W199" s="116">
        <f t="shared" si="14"/>
        <v>0.74314482547739413</v>
      </c>
      <c r="X199" s="116">
        <f t="shared" si="15"/>
        <v>0.66913060635885824</v>
      </c>
    </row>
    <row r="200" spans="1:27" x14ac:dyDescent="0.2">
      <c r="A200" s="78" t="s">
        <v>71</v>
      </c>
      <c r="B200" s="78">
        <v>16</v>
      </c>
      <c r="C200" s="79">
        <v>43570</v>
      </c>
      <c r="D200" s="113" t="str">
        <f>IF(ISNA(HLOOKUP(C200,data!$C$6:$BB$6,1,FALSE)),"",HLOOKUP(C200,data!$C$6:$BB$50,45,FALSE))</f>
        <v/>
      </c>
      <c r="E200" s="115">
        <v>17.600000000000001</v>
      </c>
      <c r="F200" s="115">
        <v>0.1</v>
      </c>
      <c r="G200" s="115">
        <v>10.5</v>
      </c>
      <c r="H200" s="115">
        <v>-3.1</v>
      </c>
      <c r="I200" s="61">
        <v>85</v>
      </c>
      <c r="J200" s="60">
        <v>3.9</v>
      </c>
      <c r="K200" s="60">
        <v>12</v>
      </c>
      <c r="L200" s="60">
        <v>0</v>
      </c>
      <c r="M200" s="62" t="str">
        <f t="shared" si="16"/>
        <v/>
      </c>
      <c r="N200" s="62" t="str">
        <f t="shared" si="17"/>
        <v/>
      </c>
      <c r="O200" s="62">
        <v>13</v>
      </c>
      <c r="P200" s="62">
        <v>0</v>
      </c>
      <c r="Q200" s="62">
        <v>100</v>
      </c>
      <c r="T200" s="116">
        <f t="shared" si="12"/>
        <v>3.8851593225578074</v>
      </c>
      <c r="U200" s="116">
        <f t="shared" si="13"/>
        <v>0.33990739671586673</v>
      </c>
      <c r="V200" s="113"/>
      <c r="W200" s="116">
        <f t="shared" si="14"/>
        <v>0.99619469809174555</v>
      </c>
      <c r="X200" s="116">
        <f t="shared" si="15"/>
        <v>8.7155742747658138E-2</v>
      </c>
      <c r="Z200">
        <v>16</v>
      </c>
      <c r="AA200">
        <f>SUM(M200:M206)</f>
        <v>5</v>
      </c>
    </row>
    <row r="201" spans="1:27" x14ac:dyDescent="0.2">
      <c r="A201" s="128" t="s">
        <v>72</v>
      </c>
      <c r="B201" s="128">
        <v>16</v>
      </c>
      <c r="C201" s="114">
        <v>43571</v>
      </c>
      <c r="D201" s="126">
        <f>IF(ISNA(HLOOKUP(C201,data!$C$6:$BB$6,1,FALSE)),"",HLOOKUP(C201,data!$C$6:$BB$50,45,FALSE))</f>
        <v>20</v>
      </c>
      <c r="E201" s="115">
        <v>20.5</v>
      </c>
      <c r="F201" s="115">
        <v>7.2</v>
      </c>
      <c r="G201" s="115">
        <v>13.6</v>
      </c>
      <c r="H201" s="115">
        <v>5.9</v>
      </c>
      <c r="I201" s="61">
        <v>114</v>
      </c>
      <c r="J201" s="60">
        <v>3.9</v>
      </c>
      <c r="K201" s="60">
        <v>9.9</v>
      </c>
      <c r="L201" s="60">
        <v>0</v>
      </c>
      <c r="M201" s="62">
        <f t="shared" si="16"/>
        <v>1</v>
      </c>
      <c r="N201" s="62">
        <f t="shared" si="17"/>
        <v>1</v>
      </c>
      <c r="O201" s="62">
        <v>13</v>
      </c>
      <c r="P201" s="62">
        <v>0</v>
      </c>
      <c r="Q201" s="62">
        <v>100</v>
      </c>
      <c r="T201" s="116">
        <f t="shared" si="12"/>
        <v>3.5628272848061435</v>
      </c>
      <c r="U201" s="116">
        <f t="shared" si="13"/>
        <v>-1.5862729079956202</v>
      </c>
      <c r="V201" s="113"/>
      <c r="W201" s="116">
        <f t="shared" si="14"/>
        <v>0.91354545764260098</v>
      </c>
      <c r="X201" s="116">
        <f t="shared" si="15"/>
        <v>-0.40673664307580004</v>
      </c>
    </row>
    <row r="202" spans="1:27" x14ac:dyDescent="0.2">
      <c r="A202" s="78" t="s">
        <v>73</v>
      </c>
      <c r="B202" s="78">
        <v>16</v>
      </c>
      <c r="C202" s="79">
        <v>43572</v>
      </c>
      <c r="D202" s="113" t="str">
        <f>IF(ISNA(HLOOKUP(C202,data!$C$6:$BB$6,1,FALSE)),"",HLOOKUP(C202,data!$C$6:$BB$50,45,FALSE))</f>
        <v/>
      </c>
      <c r="E202" s="115">
        <v>16.100000000000001</v>
      </c>
      <c r="F202" s="115">
        <v>8.6999999999999993</v>
      </c>
      <c r="G202" s="115">
        <v>12.5</v>
      </c>
      <c r="H202" s="115">
        <v>5.5</v>
      </c>
      <c r="I202" s="61">
        <v>102</v>
      </c>
      <c r="J202" s="60">
        <v>2.2000000000000002</v>
      </c>
      <c r="K202" s="60">
        <v>1.3</v>
      </c>
      <c r="L202" s="60">
        <v>0</v>
      </c>
      <c r="M202" s="62" t="str">
        <f t="shared" si="16"/>
        <v/>
      </c>
      <c r="N202" s="62" t="str">
        <f t="shared" si="17"/>
        <v/>
      </c>
      <c r="O202" s="62">
        <v>13</v>
      </c>
      <c r="P202" s="62">
        <v>0</v>
      </c>
      <c r="Q202" s="62">
        <v>100</v>
      </c>
      <c r="T202" s="116">
        <f t="shared" si="12"/>
        <v>2.1519247216143729</v>
      </c>
      <c r="U202" s="116">
        <f t="shared" si="13"/>
        <v>-0.45740571979907008</v>
      </c>
      <c r="V202" s="113"/>
      <c r="W202" s="116">
        <f t="shared" si="14"/>
        <v>0.97814760073380569</v>
      </c>
      <c r="X202" s="116">
        <f t="shared" si="15"/>
        <v>-0.20791169081775912</v>
      </c>
    </row>
    <row r="203" spans="1:27" x14ac:dyDescent="0.2">
      <c r="A203" s="128" t="s">
        <v>74</v>
      </c>
      <c r="B203" s="128">
        <v>16</v>
      </c>
      <c r="C203" s="114">
        <v>43573</v>
      </c>
      <c r="D203" s="126">
        <f>IF(ISNA(HLOOKUP(C203,data!$C$6:$BB$6,1,FALSE)),"",HLOOKUP(C203,data!$C$6:$BB$50,45,FALSE))</f>
        <v>20</v>
      </c>
      <c r="E203" s="115">
        <v>23</v>
      </c>
      <c r="F203" s="115">
        <v>7.9</v>
      </c>
      <c r="G203" s="115">
        <v>17.2</v>
      </c>
      <c r="H203" s="115">
        <v>5.7</v>
      </c>
      <c r="I203" s="61">
        <v>77</v>
      </c>
      <c r="J203" s="60">
        <v>4.5999999999999996</v>
      </c>
      <c r="K203" s="60">
        <v>12</v>
      </c>
      <c r="L203" s="60">
        <v>0</v>
      </c>
      <c r="M203" s="62">
        <f t="shared" si="16"/>
        <v>1</v>
      </c>
      <c r="N203" s="62">
        <f t="shared" si="17"/>
        <v>1</v>
      </c>
      <c r="O203" s="62">
        <v>13</v>
      </c>
      <c r="P203" s="62">
        <v>0</v>
      </c>
      <c r="Q203" s="62">
        <v>100</v>
      </c>
      <c r="T203" s="116">
        <f t="shared" si="12"/>
        <v>4.4821022980120819</v>
      </c>
      <c r="U203" s="116">
        <f t="shared" si="13"/>
        <v>1.0347748499817786</v>
      </c>
      <c r="V203" s="113"/>
      <c r="W203" s="116">
        <f t="shared" si="14"/>
        <v>0.97437006478523525</v>
      </c>
      <c r="X203" s="116">
        <f t="shared" si="15"/>
        <v>0.22495105434386492</v>
      </c>
    </row>
    <row r="204" spans="1:27" x14ac:dyDescent="0.2">
      <c r="A204" s="78" t="s">
        <v>75</v>
      </c>
      <c r="B204" s="78">
        <v>16</v>
      </c>
      <c r="C204" s="79">
        <v>43574</v>
      </c>
      <c r="D204" s="113" t="str">
        <f>IF(ISNA(HLOOKUP(C204,data!$C$6:$BB$6,1,FALSE)),"",HLOOKUP(C204,data!$C$6:$BB$50,45,FALSE))</f>
        <v/>
      </c>
      <c r="E204" s="115">
        <v>25</v>
      </c>
      <c r="F204" s="115">
        <v>7.8</v>
      </c>
      <c r="G204" s="115">
        <v>17.3</v>
      </c>
      <c r="H204" s="115">
        <v>4.8</v>
      </c>
      <c r="I204" s="61">
        <v>69</v>
      </c>
      <c r="J204" s="60">
        <v>3.5</v>
      </c>
      <c r="K204" s="60">
        <v>12.8</v>
      </c>
      <c r="L204" s="60">
        <v>0</v>
      </c>
      <c r="M204" s="62">
        <f t="shared" si="16"/>
        <v>1</v>
      </c>
      <c r="N204" s="62" t="str">
        <f t="shared" si="17"/>
        <v/>
      </c>
      <c r="O204" s="62">
        <v>13</v>
      </c>
      <c r="P204" s="62">
        <v>0</v>
      </c>
      <c r="Q204" s="62">
        <v>100</v>
      </c>
      <c r="T204" s="116">
        <f t="shared" si="12"/>
        <v>3.2675314927402059</v>
      </c>
      <c r="U204" s="116">
        <f t="shared" si="13"/>
        <v>1.2542878234085513</v>
      </c>
      <c r="V204" s="113"/>
      <c r="W204" s="116">
        <f t="shared" si="14"/>
        <v>0.93358042649720174</v>
      </c>
      <c r="X204" s="116">
        <f t="shared" si="15"/>
        <v>0.35836794954530038</v>
      </c>
    </row>
    <row r="205" spans="1:27" x14ac:dyDescent="0.2">
      <c r="A205" s="78" t="s">
        <v>76</v>
      </c>
      <c r="B205" s="78">
        <v>16</v>
      </c>
      <c r="C205" s="79">
        <v>43575</v>
      </c>
      <c r="D205" s="113" t="str">
        <f>IF(ISNA(HLOOKUP(C205,data!$C$6:$BB$6,1,FALSE)),"",HLOOKUP(C205,data!$C$6:$BB$50,45,FALSE))</f>
        <v/>
      </c>
      <c r="E205" s="115">
        <v>25.3</v>
      </c>
      <c r="F205" s="115">
        <v>6.5</v>
      </c>
      <c r="G205" s="115">
        <v>17.7</v>
      </c>
      <c r="H205" s="115">
        <v>1.8</v>
      </c>
      <c r="I205" s="61">
        <v>47</v>
      </c>
      <c r="J205" s="60">
        <v>3.5</v>
      </c>
      <c r="K205" s="60">
        <v>13.2</v>
      </c>
      <c r="L205" s="60">
        <v>0</v>
      </c>
      <c r="M205" s="62">
        <f t="shared" si="16"/>
        <v>1</v>
      </c>
      <c r="N205" s="62" t="str">
        <f t="shared" si="17"/>
        <v/>
      </c>
      <c r="O205" s="62">
        <v>13</v>
      </c>
      <c r="P205" s="62">
        <v>0</v>
      </c>
      <c r="Q205" s="62">
        <v>100</v>
      </c>
      <c r="T205" s="116">
        <f t="shared" si="12"/>
        <v>2.5597379556670967</v>
      </c>
      <c r="U205" s="116">
        <f t="shared" si="13"/>
        <v>2.3869942602187448</v>
      </c>
      <c r="V205" s="113"/>
      <c r="W205" s="116">
        <f t="shared" si="14"/>
        <v>0.73135370161917046</v>
      </c>
      <c r="X205" s="116">
        <f t="shared" si="15"/>
        <v>0.68199836006249848</v>
      </c>
    </row>
    <row r="206" spans="1:27" x14ac:dyDescent="0.2">
      <c r="A206" s="78" t="s">
        <v>77</v>
      </c>
      <c r="B206" s="78">
        <v>16</v>
      </c>
      <c r="C206" s="79">
        <v>43576</v>
      </c>
      <c r="D206" s="113" t="str">
        <f>IF(ISNA(HLOOKUP(C206,data!$C$6:$BB$6,1,FALSE)),"",HLOOKUP(C206,data!$C$6:$BB$50,45,FALSE))</f>
        <v/>
      </c>
      <c r="E206" s="115">
        <v>25</v>
      </c>
      <c r="F206" s="115">
        <v>6.8</v>
      </c>
      <c r="G206" s="115">
        <v>16.8</v>
      </c>
      <c r="H206" s="115">
        <v>3</v>
      </c>
      <c r="I206" s="61">
        <v>62</v>
      </c>
      <c r="J206" s="60">
        <v>2.8</v>
      </c>
      <c r="K206" s="60">
        <v>13</v>
      </c>
      <c r="L206" s="60">
        <v>0</v>
      </c>
      <c r="M206" s="62">
        <f t="shared" si="16"/>
        <v>1</v>
      </c>
      <c r="N206" s="62" t="str">
        <f t="shared" si="17"/>
        <v/>
      </c>
      <c r="O206" s="62">
        <v>13</v>
      </c>
      <c r="P206" s="62">
        <v>0</v>
      </c>
      <c r="Q206" s="62">
        <v>100</v>
      </c>
      <c r="T206" s="116">
        <f t="shared" si="12"/>
        <v>2.4722532600049951</v>
      </c>
      <c r="U206" s="116">
        <f t="shared" si="13"/>
        <v>1.3145203758004944</v>
      </c>
      <c r="V206" s="113"/>
      <c r="W206" s="116">
        <f t="shared" si="14"/>
        <v>0.88294759285892688</v>
      </c>
      <c r="X206" s="116">
        <f t="shared" si="15"/>
        <v>0.46947156278589086</v>
      </c>
    </row>
    <row r="207" spans="1:27" x14ac:dyDescent="0.2">
      <c r="A207" s="128" t="s">
        <v>71</v>
      </c>
      <c r="B207" s="128">
        <v>17</v>
      </c>
      <c r="C207" s="114">
        <v>43577</v>
      </c>
      <c r="D207" s="126">
        <f>IF(ISNA(HLOOKUP(C207,data!$C$6:$BB$6,1,FALSE)),"",HLOOKUP(C207,data!$C$6:$BB$50,45,FALSE))</f>
        <v>25</v>
      </c>
      <c r="E207" s="115">
        <v>26.3</v>
      </c>
      <c r="F207" s="115">
        <v>5.8</v>
      </c>
      <c r="G207" s="115">
        <v>18.3</v>
      </c>
      <c r="H207" s="115">
        <v>0.2</v>
      </c>
      <c r="I207" s="61">
        <v>98</v>
      </c>
      <c r="J207" s="60">
        <v>4.0999999999999996</v>
      </c>
      <c r="K207" s="60">
        <v>12.9</v>
      </c>
      <c r="L207" s="60">
        <v>0</v>
      </c>
      <c r="M207" s="62">
        <f t="shared" si="16"/>
        <v>1</v>
      </c>
      <c r="N207" s="62">
        <f t="shared" si="17"/>
        <v>1</v>
      </c>
      <c r="O207" s="62">
        <v>13</v>
      </c>
      <c r="P207" s="62">
        <v>0</v>
      </c>
      <c r="Q207" s="62">
        <v>100</v>
      </c>
      <c r="T207" s="116">
        <f t="shared" si="12"/>
        <v>4.0600990818404386</v>
      </c>
      <c r="U207" s="116">
        <f t="shared" si="13"/>
        <v>-0.57060971393626791</v>
      </c>
      <c r="V207" s="113"/>
      <c r="W207" s="116">
        <f t="shared" si="14"/>
        <v>0.99026806874157036</v>
      </c>
      <c r="X207" s="116">
        <f t="shared" si="15"/>
        <v>-0.13917310096006535</v>
      </c>
      <c r="Z207">
        <v>17</v>
      </c>
      <c r="AA207">
        <f>SUM(M207:M213)</f>
        <v>2</v>
      </c>
    </row>
    <row r="208" spans="1:27" x14ac:dyDescent="0.2">
      <c r="A208" s="78" t="s">
        <v>72</v>
      </c>
      <c r="B208" s="78">
        <v>17</v>
      </c>
      <c r="C208" s="79">
        <v>43578</v>
      </c>
      <c r="D208" s="113" t="str">
        <f>IF(ISNA(HLOOKUP(C208,data!$C$6:$BB$6,1,FALSE)),"",HLOOKUP(C208,data!$C$6:$BB$50,45,FALSE))</f>
        <v/>
      </c>
      <c r="E208" s="115">
        <v>22.1</v>
      </c>
      <c r="F208" s="115">
        <v>10.9</v>
      </c>
      <c r="G208" s="115">
        <v>16.5</v>
      </c>
      <c r="H208" s="115">
        <v>9.9</v>
      </c>
      <c r="I208" s="61">
        <v>86</v>
      </c>
      <c r="J208" s="60">
        <v>4.2</v>
      </c>
      <c r="K208" s="60">
        <v>8.5</v>
      </c>
      <c r="L208" s="60">
        <v>0</v>
      </c>
      <c r="M208" s="62">
        <f t="shared" si="16"/>
        <v>1</v>
      </c>
      <c r="N208" s="62" t="str">
        <f t="shared" si="17"/>
        <v/>
      </c>
      <c r="O208" s="62">
        <v>13</v>
      </c>
      <c r="P208" s="62">
        <v>0</v>
      </c>
      <c r="Q208" s="62">
        <v>100</v>
      </c>
      <c r="T208" s="116">
        <f t="shared" si="12"/>
        <v>4.1897690110912622</v>
      </c>
      <c r="U208" s="116">
        <f t="shared" si="13"/>
        <v>0.29297718972532694</v>
      </c>
      <c r="V208" s="113"/>
      <c r="W208" s="116">
        <f t="shared" si="14"/>
        <v>0.9975640502598242</v>
      </c>
      <c r="X208" s="116">
        <f t="shared" si="15"/>
        <v>6.9756473744125455E-2</v>
      </c>
    </row>
    <row r="209" spans="1:27" x14ac:dyDescent="0.2">
      <c r="A209" s="128" t="s">
        <v>73</v>
      </c>
      <c r="B209" s="128">
        <v>17</v>
      </c>
      <c r="C209" s="114">
        <v>43579</v>
      </c>
      <c r="D209" s="126">
        <f>IF(ISNA(HLOOKUP(C209,data!$C$6:$BB$6,1,FALSE)),"",HLOOKUP(C209,data!$C$6:$BB$50,45,FALSE))</f>
        <v>24</v>
      </c>
      <c r="E209" s="115">
        <v>26.1</v>
      </c>
      <c r="F209" s="115">
        <v>9.6</v>
      </c>
      <c r="G209" s="115">
        <v>16.7</v>
      </c>
      <c r="H209" s="115">
        <v>8.6999999999999993</v>
      </c>
      <c r="I209" s="61">
        <v>173</v>
      </c>
      <c r="J209" s="60">
        <v>5.4</v>
      </c>
      <c r="K209" s="60">
        <v>6.4</v>
      </c>
      <c r="L209" s="60">
        <v>8.3000000000000007</v>
      </c>
      <c r="M209" s="62" t="str">
        <f t="shared" si="16"/>
        <v/>
      </c>
      <c r="N209" s="62" t="str">
        <f t="shared" si="17"/>
        <v/>
      </c>
      <c r="O209" s="62">
        <v>13</v>
      </c>
      <c r="P209" s="62">
        <v>0</v>
      </c>
      <c r="Q209" s="62">
        <v>100</v>
      </c>
      <c r="T209" s="116">
        <f t="shared" si="12"/>
        <v>0.65809445438779679</v>
      </c>
      <c r="U209" s="116">
        <f t="shared" si="13"/>
        <v>-5.359749218863139</v>
      </c>
      <c r="V209" s="113"/>
      <c r="W209" s="116">
        <f t="shared" si="14"/>
        <v>0.12186934340514755</v>
      </c>
      <c r="X209" s="116">
        <f t="shared" si="15"/>
        <v>-0.99254615164132198</v>
      </c>
    </row>
    <row r="210" spans="1:27" x14ac:dyDescent="0.2">
      <c r="A210" s="78" t="s">
        <v>74</v>
      </c>
      <c r="B210" s="78">
        <v>17</v>
      </c>
      <c r="C210" s="79">
        <v>43580</v>
      </c>
      <c r="D210" s="113" t="str">
        <f>IF(ISNA(HLOOKUP(C210,data!$C$6:$BB$6,1,FALSE)),"",HLOOKUP(C210,data!$C$6:$BB$50,45,FALSE))</f>
        <v/>
      </c>
      <c r="E210" s="115">
        <v>19.2</v>
      </c>
      <c r="F210" s="115">
        <v>8.5</v>
      </c>
      <c r="G210" s="115">
        <v>12.3</v>
      </c>
      <c r="H210" s="115">
        <v>6.7</v>
      </c>
      <c r="I210" s="61">
        <v>172</v>
      </c>
      <c r="J210" s="60">
        <v>4</v>
      </c>
      <c r="K210" s="60">
        <v>2.6</v>
      </c>
      <c r="L210" s="60">
        <v>1.5</v>
      </c>
      <c r="M210" s="62" t="str">
        <f t="shared" si="16"/>
        <v/>
      </c>
      <c r="N210" s="62" t="str">
        <f t="shared" si="17"/>
        <v/>
      </c>
      <c r="O210" s="62">
        <v>13</v>
      </c>
      <c r="P210" s="62">
        <v>0</v>
      </c>
      <c r="Q210" s="62">
        <v>100</v>
      </c>
      <c r="T210" s="116">
        <f t="shared" si="12"/>
        <v>0.55669240384026297</v>
      </c>
      <c r="U210" s="116">
        <f t="shared" si="13"/>
        <v>-3.961072274966281</v>
      </c>
      <c r="V210" s="113"/>
      <c r="W210" s="116">
        <f t="shared" si="14"/>
        <v>0.13917310096006574</v>
      </c>
      <c r="X210" s="116">
        <f t="shared" si="15"/>
        <v>-0.99026806874157025</v>
      </c>
    </row>
    <row r="211" spans="1:27" x14ac:dyDescent="0.2">
      <c r="A211" s="78" t="s">
        <v>75</v>
      </c>
      <c r="B211" s="78">
        <v>17</v>
      </c>
      <c r="C211" s="79">
        <v>43581</v>
      </c>
      <c r="D211" s="113" t="str">
        <f>IF(ISNA(HLOOKUP(C211,data!$C$6:$BB$6,1,FALSE)),"",HLOOKUP(C211,data!$C$6:$BB$50,45,FALSE))</f>
        <v/>
      </c>
      <c r="E211" s="115">
        <v>18.100000000000001</v>
      </c>
      <c r="F211" s="115">
        <v>7.4</v>
      </c>
      <c r="G211" s="115">
        <v>12.4</v>
      </c>
      <c r="H211" s="115">
        <v>3.7</v>
      </c>
      <c r="I211" s="61">
        <v>218</v>
      </c>
      <c r="J211" s="60">
        <v>3</v>
      </c>
      <c r="K211" s="60">
        <v>3.5</v>
      </c>
      <c r="L211" s="60">
        <v>0.1</v>
      </c>
      <c r="M211" s="62" t="str">
        <f t="shared" si="16"/>
        <v/>
      </c>
      <c r="N211" s="62" t="str">
        <f t="shared" si="17"/>
        <v/>
      </c>
      <c r="O211" s="62">
        <v>13</v>
      </c>
      <c r="P211" s="62">
        <v>0</v>
      </c>
      <c r="Q211" s="62">
        <v>100</v>
      </c>
      <c r="T211" s="116">
        <f t="shared" si="12"/>
        <v>-1.8469844259769737</v>
      </c>
      <c r="U211" s="116">
        <f t="shared" si="13"/>
        <v>-2.3640322608201667</v>
      </c>
      <c r="V211" s="113"/>
      <c r="W211" s="116">
        <f t="shared" si="14"/>
        <v>-0.61566147532565785</v>
      </c>
      <c r="X211" s="116">
        <f t="shared" si="15"/>
        <v>-0.78801075360672224</v>
      </c>
    </row>
    <row r="212" spans="1:27" x14ac:dyDescent="0.2">
      <c r="A212" s="78" t="s">
        <v>76</v>
      </c>
      <c r="B212" s="78">
        <v>17</v>
      </c>
      <c r="C212" s="79">
        <v>43582</v>
      </c>
      <c r="D212" s="113" t="str">
        <f>IF(ISNA(HLOOKUP(C212,data!$C$6:$BB$6,1,FALSE)),"",HLOOKUP(C212,data!$C$6:$BB$50,45,FALSE))</f>
        <v/>
      </c>
      <c r="E212" s="115">
        <v>13.7</v>
      </c>
      <c r="F212" s="115">
        <v>7.3</v>
      </c>
      <c r="G212" s="115">
        <v>10.1</v>
      </c>
      <c r="H212" s="115">
        <v>3.7</v>
      </c>
      <c r="I212" s="61">
        <v>221</v>
      </c>
      <c r="J212" s="60">
        <v>4.8</v>
      </c>
      <c r="K212" s="60">
        <v>2.2000000000000002</v>
      </c>
      <c r="L212" s="60">
        <v>4.5999999999999996</v>
      </c>
      <c r="M212" s="62" t="str">
        <f t="shared" si="16"/>
        <v/>
      </c>
      <c r="N212" s="62" t="str">
        <f t="shared" si="17"/>
        <v/>
      </c>
      <c r="O212" s="62">
        <v>13</v>
      </c>
      <c r="P212" s="62">
        <v>0</v>
      </c>
      <c r="Q212" s="62">
        <v>100</v>
      </c>
      <c r="T212" s="116">
        <f t="shared" si="12"/>
        <v>-3.1490833391544353</v>
      </c>
      <c r="U212" s="116">
        <f t="shared" si="13"/>
        <v>-3.6226059850693049</v>
      </c>
      <c r="V212" s="113"/>
      <c r="W212" s="116">
        <f t="shared" si="14"/>
        <v>-0.65605902899050739</v>
      </c>
      <c r="X212" s="116">
        <f t="shared" si="15"/>
        <v>-0.7547095802227719</v>
      </c>
    </row>
    <row r="213" spans="1:27" x14ac:dyDescent="0.2">
      <c r="A213" s="78" t="s">
        <v>77</v>
      </c>
      <c r="B213" s="78">
        <v>17</v>
      </c>
      <c r="C213" s="79">
        <v>43583</v>
      </c>
      <c r="D213" s="113" t="str">
        <f>IF(ISNA(HLOOKUP(C213,data!$C$6:$BB$6,1,FALSE)),"",HLOOKUP(C213,data!$C$6:$BB$50,45,FALSE))</f>
        <v/>
      </c>
      <c r="E213" s="115">
        <v>14</v>
      </c>
      <c r="F213" s="115">
        <v>3.3</v>
      </c>
      <c r="G213" s="115">
        <v>8.6999999999999993</v>
      </c>
      <c r="H213" s="115">
        <v>-1</v>
      </c>
      <c r="I213" s="61">
        <v>223</v>
      </c>
      <c r="J213" s="60">
        <v>2.8</v>
      </c>
      <c r="K213" s="60">
        <v>2.8</v>
      </c>
      <c r="L213" s="60">
        <v>0</v>
      </c>
      <c r="M213" s="62" t="str">
        <f t="shared" si="16"/>
        <v/>
      </c>
      <c r="N213" s="62" t="str">
        <f t="shared" si="17"/>
        <v/>
      </c>
      <c r="O213" s="62">
        <v>13</v>
      </c>
      <c r="P213" s="62">
        <v>0</v>
      </c>
      <c r="Q213" s="62">
        <v>100</v>
      </c>
      <c r="T213" s="116">
        <f t="shared" si="12"/>
        <v>-1.9095954081749953</v>
      </c>
      <c r="U213" s="116">
        <f t="shared" si="13"/>
        <v>-2.0477903645336775</v>
      </c>
      <c r="V213" s="113"/>
      <c r="W213" s="116">
        <f t="shared" si="14"/>
        <v>-0.68199836006249837</v>
      </c>
      <c r="X213" s="116">
        <f t="shared" si="15"/>
        <v>-0.73135370161917057</v>
      </c>
    </row>
    <row r="214" spans="1:27" x14ac:dyDescent="0.2">
      <c r="A214" s="78" t="s">
        <v>71</v>
      </c>
      <c r="B214" s="78">
        <v>18</v>
      </c>
      <c r="C214" s="79">
        <v>43584</v>
      </c>
      <c r="D214" s="113" t="str">
        <f>IF(ISNA(HLOOKUP(C214,data!$C$6:$BB$6,1,FALSE)),"",HLOOKUP(C214,data!$C$6:$BB$50,45,FALSE))</f>
        <v/>
      </c>
      <c r="E214" s="115">
        <v>17.3</v>
      </c>
      <c r="F214" s="115">
        <v>0.7</v>
      </c>
      <c r="G214" s="115">
        <v>10.5</v>
      </c>
      <c r="H214" s="115">
        <v>-2.6</v>
      </c>
      <c r="I214" s="61">
        <v>2</v>
      </c>
      <c r="J214" s="60">
        <v>2.8</v>
      </c>
      <c r="K214" s="60">
        <v>9.5</v>
      </c>
      <c r="L214" s="60">
        <v>0</v>
      </c>
      <c r="M214" s="62" t="str">
        <f t="shared" si="16"/>
        <v/>
      </c>
      <c r="N214" s="62" t="str">
        <f t="shared" si="17"/>
        <v/>
      </c>
      <c r="O214" s="62">
        <v>13</v>
      </c>
      <c r="P214" s="62">
        <v>0</v>
      </c>
      <c r="Q214" s="62">
        <v>100</v>
      </c>
      <c r="T214" s="116">
        <f t="shared" si="12"/>
        <v>9.7718590767002705E-2</v>
      </c>
      <c r="U214" s="116">
        <f t="shared" si="13"/>
        <v>2.7982943156534681</v>
      </c>
      <c r="V214" s="113"/>
      <c r="W214" s="116">
        <f t="shared" si="14"/>
        <v>3.4899496702500969E-2</v>
      </c>
      <c r="X214" s="116">
        <f t="shared" si="15"/>
        <v>0.99939082701909576</v>
      </c>
      <c r="Z214">
        <v>18</v>
      </c>
      <c r="AA214">
        <f>SUM(M214:M220)</f>
        <v>0</v>
      </c>
    </row>
    <row r="215" spans="1:27" x14ac:dyDescent="0.2">
      <c r="A215" s="78" t="s">
        <v>72</v>
      </c>
      <c r="B215" s="78">
        <v>18</v>
      </c>
      <c r="C215" s="79">
        <v>43585</v>
      </c>
      <c r="D215" s="113" t="str">
        <f>IF(ISNA(HLOOKUP(C215,data!$C$6:$BB$6,1,FALSE)),"",HLOOKUP(C215,data!$C$6:$BB$50,45,FALSE))</f>
        <v/>
      </c>
      <c r="E215" s="115">
        <v>14</v>
      </c>
      <c r="F215" s="115">
        <v>3.8</v>
      </c>
      <c r="G215" s="115">
        <v>10.4</v>
      </c>
      <c r="H215" s="115">
        <v>-0.6</v>
      </c>
      <c r="I215" s="61">
        <v>7</v>
      </c>
      <c r="J215" s="60">
        <v>3.1</v>
      </c>
      <c r="K215" s="60">
        <v>0.7</v>
      </c>
      <c r="L215" s="60">
        <v>0</v>
      </c>
      <c r="M215" s="62" t="str">
        <f t="shared" si="16"/>
        <v/>
      </c>
      <c r="N215" s="62" t="str">
        <f t="shared" si="17"/>
        <v/>
      </c>
      <c r="O215" s="62">
        <v>13</v>
      </c>
      <c r="P215" s="62">
        <v>0</v>
      </c>
      <c r="Q215" s="62">
        <v>100</v>
      </c>
      <c r="T215" s="116">
        <f t="shared" si="12"/>
        <v>0.37779496455595718</v>
      </c>
      <c r="U215" s="116">
        <f t="shared" si="13"/>
        <v>3.0768930700880981</v>
      </c>
      <c r="V215" s="113"/>
      <c r="W215" s="116">
        <f t="shared" si="14"/>
        <v>0.12186934340514748</v>
      </c>
      <c r="X215" s="116">
        <f t="shared" si="15"/>
        <v>0.99254615164132198</v>
      </c>
    </row>
    <row r="216" spans="1:27" x14ac:dyDescent="0.2">
      <c r="A216" s="128" t="s">
        <v>73</v>
      </c>
      <c r="B216" s="128">
        <v>18</v>
      </c>
      <c r="C216" s="114">
        <v>43586</v>
      </c>
      <c r="D216" s="126">
        <f>IF(ISNA(HLOOKUP(C216,data!$C$6:$BB$6,1,FALSE)),"",HLOOKUP(C216,data!$C$6:$BB$50,45,FALSE))</f>
        <v>17</v>
      </c>
      <c r="E216" s="115">
        <v>16.7</v>
      </c>
      <c r="F216" s="115">
        <v>2</v>
      </c>
      <c r="G216" s="115">
        <v>9.3000000000000007</v>
      </c>
      <c r="H216" s="115">
        <v>-2.1</v>
      </c>
      <c r="I216" s="61">
        <v>305</v>
      </c>
      <c r="J216" s="60">
        <v>1.4</v>
      </c>
      <c r="K216" s="60">
        <v>6.8</v>
      </c>
      <c r="L216" s="60">
        <v>0</v>
      </c>
      <c r="M216" s="62" t="str">
        <f t="shared" si="16"/>
        <v/>
      </c>
      <c r="N216" s="62" t="str">
        <f t="shared" si="17"/>
        <v/>
      </c>
      <c r="O216" s="62">
        <v>13</v>
      </c>
      <c r="P216" s="62">
        <v>0</v>
      </c>
      <c r="Q216" s="62">
        <v>100</v>
      </c>
      <c r="T216" s="116">
        <f t="shared" si="12"/>
        <v>-1.1468128620045885</v>
      </c>
      <c r="U216" s="116">
        <f t="shared" si="13"/>
        <v>0.80300701089146442</v>
      </c>
      <c r="V216" s="113"/>
      <c r="W216" s="116">
        <f t="shared" si="14"/>
        <v>-0.8191520442889918</v>
      </c>
      <c r="X216" s="116">
        <f t="shared" si="15"/>
        <v>0.57357643635104605</v>
      </c>
    </row>
    <row r="217" spans="1:27" x14ac:dyDescent="0.2">
      <c r="A217" s="78" t="s">
        <v>74</v>
      </c>
      <c r="B217" s="78">
        <v>18</v>
      </c>
      <c r="C217" s="79">
        <v>43587</v>
      </c>
      <c r="D217" s="113" t="str">
        <f>IF(ISNA(HLOOKUP(C217,data!$C$6:$BB$6,1,FALSE)),"",HLOOKUP(C217,data!$C$6:$BB$50,45,FALSE))</f>
        <v/>
      </c>
      <c r="E217" s="115">
        <v>15.5</v>
      </c>
      <c r="F217" s="115">
        <v>1.9</v>
      </c>
      <c r="G217" s="115">
        <v>9.6</v>
      </c>
      <c r="H217" s="115">
        <v>-1.7</v>
      </c>
      <c r="I217" s="61">
        <v>273</v>
      </c>
      <c r="J217" s="60">
        <v>2.8</v>
      </c>
      <c r="K217" s="60">
        <v>3.6</v>
      </c>
      <c r="L217" s="60">
        <v>1.7</v>
      </c>
      <c r="M217" s="62" t="str">
        <f t="shared" si="16"/>
        <v/>
      </c>
      <c r="N217" s="62" t="str">
        <f t="shared" si="17"/>
        <v/>
      </c>
      <c r="O217" s="62">
        <v>13</v>
      </c>
      <c r="P217" s="62">
        <v>0</v>
      </c>
      <c r="Q217" s="62">
        <v>100</v>
      </c>
      <c r="T217" s="116">
        <f t="shared" si="12"/>
        <v>-2.7961626973128064</v>
      </c>
      <c r="U217" s="116">
        <f t="shared" si="13"/>
        <v>0.14654067748024305</v>
      </c>
      <c r="V217" s="113"/>
      <c r="W217" s="116">
        <f t="shared" si="14"/>
        <v>-0.99862953475457383</v>
      </c>
      <c r="X217" s="116">
        <f t="shared" si="15"/>
        <v>5.2335956242943946E-2</v>
      </c>
    </row>
    <row r="218" spans="1:27" x14ac:dyDescent="0.2">
      <c r="A218" s="78" t="s">
        <v>75</v>
      </c>
      <c r="B218" s="78">
        <v>18</v>
      </c>
      <c r="C218" s="79">
        <v>43588</v>
      </c>
      <c r="D218" s="113" t="str">
        <f>IF(ISNA(HLOOKUP(C218,data!$C$6:$BB$6,1,FALSE)),"",HLOOKUP(C218,data!$C$6:$BB$50,45,FALSE))</f>
        <v/>
      </c>
      <c r="E218" s="115">
        <v>12.3</v>
      </c>
      <c r="F218" s="115">
        <v>5.3</v>
      </c>
      <c r="G218" s="115">
        <v>8.5</v>
      </c>
      <c r="H218" s="115">
        <v>4.4000000000000004</v>
      </c>
      <c r="I218" s="61">
        <v>312</v>
      </c>
      <c r="J218" s="60">
        <v>3</v>
      </c>
      <c r="K218" s="60">
        <v>3.2</v>
      </c>
      <c r="L218" s="60">
        <v>2.6</v>
      </c>
      <c r="M218" s="62" t="str">
        <f t="shared" si="16"/>
        <v/>
      </c>
      <c r="N218" s="62" t="str">
        <f t="shared" si="17"/>
        <v/>
      </c>
      <c r="O218" s="62">
        <v>13</v>
      </c>
      <c r="P218" s="62">
        <v>0</v>
      </c>
      <c r="Q218" s="62">
        <v>100</v>
      </c>
      <c r="T218" s="116">
        <f t="shared" si="12"/>
        <v>-2.2294344764321838</v>
      </c>
      <c r="U218" s="116">
        <f t="shared" si="13"/>
        <v>2.0073918190765734</v>
      </c>
      <c r="V218" s="113"/>
      <c r="W218" s="116">
        <f t="shared" si="14"/>
        <v>-0.74314482547739458</v>
      </c>
      <c r="X218" s="116">
        <f t="shared" si="15"/>
        <v>0.66913060635885779</v>
      </c>
    </row>
    <row r="219" spans="1:27" x14ac:dyDescent="0.2">
      <c r="A219" s="78" t="s">
        <v>76</v>
      </c>
      <c r="B219" s="78">
        <v>18</v>
      </c>
      <c r="C219" s="79">
        <v>43589</v>
      </c>
      <c r="D219" s="113" t="str">
        <f>IF(ISNA(HLOOKUP(C219,data!$C$6:$BB$6,1,FALSE)),"",HLOOKUP(C219,data!$C$6:$BB$50,45,FALSE))</f>
        <v/>
      </c>
      <c r="E219" s="115">
        <v>11.4</v>
      </c>
      <c r="F219" s="115">
        <v>0.5</v>
      </c>
      <c r="G219" s="115">
        <v>6.2</v>
      </c>
      <c r="H219" s="115">
        <v>-3.2</v>
      </c>
      <c r="I219" s="61">
        <v>325</v>
      </c>
      <c r="J219" s="60">
        <v>4.3</v>
      </c>
      <c r="K219" s="60">
        <v>11.1</v>
      </c>
      <c r="L219" s="60">
        <v>2.4</v>
      </c>
      <c r="M219" s="62" t="str">
        <f t="shared" si="16"/>
        <v/>
      </c>
      <c r="N219" s="62" t="str">
        <f t="shared" si="17"/>
        <v/>
      </c>
      <c r="O219" s="62">
        <v>13</v>
      </c>
      <c r="P219" s="62">
        <v>0</v>
      </c>
      <c r="Q219" s="62">
        <v>100</v>
      </c>
      <c r="T219" s="116">
        <f t="shared" si="12"/>
        <v>-2.4663786763094997</v>
      </c>
      <c r="U219" s="116">
        <f t="shared" si="13"/>
        <v>3.5223537904426636</v>
      </c>
      <c r="V219" s="113"/>
      <c r="W219" s="116">
        <f t="shared" si="14"/>
        <v>-0.57357643635104649</v>
      </c>
      <c r="X219" s="116">
        <f t="shared" si="15"/>
        <v>0.81915204428899158</v>
      </c>
    </row>
    <row r="220" spans="1:27" x14ac:dyDescent="0.2">
      <c r="A220" s="78" t="s">
        <v>77</v>
      </c>
      <c r="B220" s="78">
        <v>18</v>
      </c>
      <c r="C220" s="79">
        <v>43590</v>
      </c>
      <c r="D220" s="113" t="str">
        <f>IF(ISNA(HLOOKUP(C220,data!$C$6:$BB$6,1,FALSE)),"",HLOOKUP(C220,data!$C$6:$BB$50,45,FALSE))</f>
        <v/>
      </c>
      <c r="E220" s="115">
        <v>11.3</v>
      </c>
      <c r="F220" s="115">
        <v>-0.1</v>
      </c>
      <c r="G220" s="115">
        <v>6.2</v>
      </c>
      <c r="H220" s="115">
        <v>-3.7</v>
      </c>
      <c r="I220" s="61">
        <v>337</v>
      </c>
      <c r="J220" s="60">
        <v>3.6</v>
      </c>
      <c r="K220" s="60">
        <v>5.0999999999999996</v>
      </c>
      <c r="L220" s="60">
        <v>0.6</v>
      </c>
      <c r="M220" s="62" t="str">
        <f t="shared" si="16"/>
        <v/>
      </c>
      <c r="N220" s="62" t="str">
        <f t="shared" si="17"/>
        <v/>
      </c>
      <c r="O220" s="62">
        <v>13</v>
      </c>
      <c r="P220" s="62">
        <v>0</v>
      </c>
      <c r="Q220" s="62">
        <v>100</v>
      </c>
      <c r="T220" s="116">
        <f t="shared" si="12"/>
        <v>-1.4066320625613891</v>
      </c>
      <c r="U220" s="116">
        <f t="shared" si="13"/>
        <v>3.3138174724287839</v>
      </c>
      <c r="V220" s="113"/>
      <c r="W220" s="116">
        <f t="shared" si="14"/>
        <v>-0.39073112848927471</v>
      </c>
      <c r="X220" s="116">
        <f t="shared" si="15"/>
        <v>0.92050485345243993</v>
      </c>
    </row>
    <row r="221" spans="1:27" x14ac:dyDescent="0.2">
      <c r="A221" s="78" t="s">
        <v>71</v>
      </c>
      <c r="B221" s="78">
        <v>19</v>
      </c>
      <c r="C221" s="79">
        <v>43591</v>
      </c>
      <c r="D221" s="113" t="str">
        <f>IF(ISNA(HLOOKUP(C221,data!$C$6:$BB$6,1,FALSE)),"",HLOOKUP(C221,data!$C$6:$BB$50,45,FALSE))</f>
        <v/>
      </c>
      <c r="E221" s="115">
        <v>10.7</v>
      </c>
      <c r="F221" s="115">
        <v>-0.3</v>
      </c>
      <c r="G221" s="115">
        <v>6.2</v>
      </c>
      <c r="H221" s="115">
        <v>-4.0999999999999996</v>
      </c>
      <c r="I221" s="61">
        <v>236</v>
      </c>
      <c r="J221" s="60">
        <v>2.5</v>
      </c>
      <c r="K221" s="60">
        <v>1.6</v>
      </c>
      <c r="L221" s="60">
        <v>3.2</v>
      </c>
      <c r="M221" s="62" t="str">
        <f t="shared" si="16"/>
        <v/>
      </c>
      <c r="N221" s="62" t="str">
        <f t="shared" si="17"/>
        <v/>
      </c>
      <c r="O221" s="62">
        <v>13</v>
      </c>
      <c r="P221" s="62">
        <v>0</v>
      </c>
      <c r="Q221" s="62">
        <v>100</v>
      </c>
      <c r="T221" s="116">
        <f t="shared" si="12"/>
        <v>-2.0725939313876034</v>
      </c>
      <c r="U221" s="116">
        <f t="shared" si="13"/>
        <v>-1.3979822586768682</v>
      </c>
      <c r="V221" s="113"/>
      <c r="W221" s="116">
        <f t="shared" si="14"/>
        <v>-0.8290375725550414</v>
      </c>
      <c r="X221" s="116">
        <f t="shared" si="15"/>
        <v>-0.55919290347074724</v>
      </c>
      <c r="Z221">
        <v>19</v>
      </c>
      <c r="AA221">
        <f>SUM(M221:M227)</f>
        <v>0</v>
      </c>
    </row>
    <row r="222" spans="1:27" x14ac:dyDescent="0.2">
      <c r="A222" s="78" t="s">
        <v>72</v>
      </c>
      <c r="B222" s="78">
        <v>19</v>
      </c>
      <c r="C222" s="79">
        <v>43592</v>
      </c>
      <c r="D222" s="113" t="str">
        <f>IF(ISNA(HLOOKUP(C222,data!$C$6:$BB$6,1,FALSE)),"",HLOOKUP(C222,data!$C$6:$BB$50,45,FALSE))</f>
        <v/>
      </c>
      <c r="E222" s="115">
        <v>13.8</v>
      </c>
      <c r="F222" s="115">
        <v>4.5999999999999996</v>
      </c>
      <c r="G222" s="115">
        <v>9.5</v>
      </c>
      <c r="H222" s="115">
        <v>2.8</v>
      </c>
      <c r="I222" s="61">
        <v>174</v>
      </c>
      <c r="J222" s="60">
        <v>1.8</v>
      </c>
      <c r="K222" s="60">
        <v>4.3</v>
      </c>
      <c r="L222" s="60">
        <v>0</v>
      </c>
      <c r="M222" s="62" t="str">
        <f t="shared" si="16"/>
        <v/>
      </c>
      <c r="N222" s="62" t="str">
        <f t="shared" si="17"/>
        <v/>
      </c>
      <c r="O222" s="62">
        <v>13</v>
      </c>
      <c r="P222" s="62">
        <v>0</v>
      </c>
      <c r="Q222" s="62">
        <v>100</v>
      </c>
      <c r="T222" s="116">
        <f t="shared" si="12"/>
        <v>0.18815123388177674</v>
      </c>
      <c r="U222" s="116">
        <f t="shared" si="13"/>
        <v>-1.7901394116628919</v>
      </c>
      <c r="V222" s="113"/>
      <c r="W222" s="116">
        <f t="shared" si="14"/>
        <v>0.10452846326765373</v>
      </c>
      <c r="X222" s="116">
        <f t="shared" si="15"/>
        <v>-0.99452189536827329</v>
      </c>
    </row>
    <row r="223" spans="1:27" x14ac:dyDescent="0.2">
      <c r="A223" s="78" t="s">
        <v>73</v>
      </c>
      <c r="B223" s="78">
        <v>19</v>
      </c>
      <c r="C223" s="79">
        <v>43593</v>
      </c>
      <c r="D223" s="113" t="str">
        <f>IF(ISNA(HLOOKUP(C223,data!$C$6:$BB$6,1,FALSE)),"",HLOOKUP(C223,data!$C$6:$BB$50,45,FALSE))</f>
        <v/>
      </c>
      <c r="E223" s="115">
        <v>13.4</v>
      </c>
      <c r="F223" s="115">
        <v>8.3000000000000007</v>
      </c>
      <c r="G223" s="115">
        <v>10.4</v>
      </c>
      <c r="H223" s="115">
        <v>7.3</v>
      </c>
      <c r="I223" s="61">
        <v>158</v>
      </c>
      <c r="J223" s="60">
        <v>3.6</v>
      </c>
      <c r="K223" s="60">
        <v>0.3</v>
      </c>
      <c r="L223" s="60">
        <v>2</v>
      </c>
      <c r="M223" s="62" t="str">
        <f t="shared" si="16"/>
        <v/>
      </c>
      <c r="N223" s="62" t="str">
        <f t="shared" si="17"/>
        <v/>
      </c>
      <c r="O223" s="62">
        <v>13</v>
      </c>
      <c r="P223" s="62">
        <v>0</v>
      </c>
      <c r="Q223" s="62">
        <v>100</v>
      </c>
      <c r="T223" s="116">
        <f t="shared" si="12"/>
        <v>1.3485837362972841</v>
      </c>
      <c r="U223" s="116">
        <f t="shared" si="13"/>
        <v>-3.3378618764404342</v>
      </c>
      <c r="V223" s="113"/>
      <c r="W223" s="116">
        <f t="shared" si="14"/>
        <v>0.37460659341591224</v>
      </c>
      <c r="X223" s="116">
        <f t="shared" si="15"/>
        <v>-0.92718385456678731</v>
      </c>
    </row>
    <row r="224" spans="1:27" x14ac:dyDescent="0.2">
      <c r="A224" s="78" t="s">
        <v>74</v>
      </c>
      <c r="B224" s="78">
        <v>19</v>
      </c>
      <c r="C224" s="79">
        <v>43594</v>
      </c>
      <c r="D224" s="113" t="str">
        <f>IF(ISNA(HLOOKUP(C224,data!$C$6:$BB$6,1,FALSE)),"",HLOOKUP(C224,data!$C$6:$BB$50,45,FALSE))</f>
        <v/>
      </c>
      <c r="E224" s="115">
        <v>16.8</v>
      </c>
      <c r="F224" s="115">
        <v>6.4</v>
      </c>
      <c r="G224" s="115">
        <v>11.8</v>
      </c>
      <c r="H224" s="115">
        <v>4.5999999999999996</v>
      </c>
      <c r="I224" s="61">
        <v>208</v>
      </c>
      <c r="J224" s="60">
        <v>3.3</v>
      </c>
      <c r="K224" s="60">
        <v>5.2</v>
      </c>
      <c r="L224" s="60">
        <v>0.7</v>
      </c>
      <c r="M224" s="62" t="str">
        <f t="shared" si="16"/>
        <v/>
      </c>
      <c r="N224" s="62" t="str">
        <f t="shared" si="17"/>
        <v/>
      </c>
      <c r="O224" s="62">
        <v>13</v>
      </c>
      <c r="P224" s="62">
        <v>0</v>
      </c>
      <c r="Q224" s="62">
        <v>100</v>
      </c>
      <c r="T224" s="116">
        <f t="shared" si="12"/>
        <v>-1.5492561571934398</v>
      </c>
      <c r="U224" s="116">
        <f t="shared" si="13"/>
        <v>-2.9137270564344586</v>
      </c>
      <c r="V224" s="113"/>
      <c r="W224" s="116">
        <f t="shared" si="14"/>
        <v>-0.46947156278589086</v>
      </c>
      <c r="X224" s="116">
        <f t="shared" si="15"/>
        <v>-0.88294759285892688</v>
      </c>
    </row>
    <row r="225" spans="1:27" x14ac:dyDescent="0.2">
      <c r="A225" s="78" t="s">
        <v>75</v>
      </c>
      <c r="B225" s="78">
        <v>19</v>
      </c>
      <c r="C225" s="79">
        <v>43595</v>
      </c>
      <c r="D225" s="113" t="str">
        <f>IF(ISNA(HLOOKUP(C225,data!$C$6:$BB$6,1,FALSE)),"",HLOOKUP(C225,data!$C$6:$BB$50,45,FALSE))</f>
        <v/>
      </c>
      <c r="E225" s="115">
        <v>14.7</v>
      </c>
      <c r="F225" s="115">
        <v>8.6999999999999993</v>
      </c>
      <c r="G225" s="115">
        <v>11.2</v>
      </c>
      <c r="H225" s="115">
        <v>8.5</v>
      </c>
      <c r="I225" s="61">
        <v>266</v>
      </c>
      <c r="J225" s="60">
        <v>2.4</v>
      </c>
      <c r="K225" s="60">
        <v>4.7</v>
      </c>
      <c r="L225" s="60">
        <v>4.9000000000000004</v>
      </c>
      <c r="M225" s="62" t="str">
        <f t="shared" si="16"/>
        <v/>
      </c>
      <c r="N225" s="62" t="str">
        <f t="shared" si="17"/>
        <v/>
      </c>
      <c r="O225" s="62">
        <v>13</v>
      </c>
      <c r="P225" s="62">
        <v>0</v>
      </c>
      <c r="Q225" s="62">
        <v>100</v>
      </c>
      <c r="T225" s="116">
        <f t="shared" ref="T225:T288" si="18">J225*SIN(I225*PI()/180)</f>
        <v>-2.3941537206235779</v>
      </c>
      <c r="U225" s="116">
        <f t="shared" ref="U225:U288" si="19">J225*COS(I225*PI()/180)</f>
        <v>-0.16741553698590139</v>
      </c>
      <c r="V225" s="113"/>
      <c r="W225" s="116">
        <f t="shared" ref="W225:W288" si="20">SIN(I225*PI()/180)</f>
        <v>-0.9975640502598242</v>
      </c>
      <c r="X225" s="116">
        <f t="shared" ref="X225:X288" si="21">COS(I225*PI()/180)</f>
        <v>-6.975647374412558E-2</v>
      </c>
    </row>
    <row r="226" spans="1:27" x14ac:dyDescent="0.2">
      <c r="A226" s="128" t="s">
        <v>76</v>
      </c>
      <c r="B226" s="128">
        <v>19</v>
      </c>
      <c r="C226" s="114">
        <v>43596</v>
      </c>
      <c r="D226" s="126">
        <f>IF(ISNA(HLOOKUP(C226,data!$C$6:$BB$6,1,FALSE)),"",HLOOKUP(C226,data!$C$6:$BB$50,45,FALSE))</f>
        <v>14.5</v>
      </c>
      <c r="E226" s="115">
        <v>16.5</v>
      </c>
      <c r="F226" s="115">
        <v>4.5999999999999996</v>
      </c>
      <c r="G226" s="115">
        <v>11.3</v>
      </c>
      <c r="H226" s="115">
        <v>1.1000000000000001</v>
      </c>
      <c r="I226" s="61">
        <v>358</v>
      </c>
      <c r="J226" s="60">
        <v>4.5</v>
      </c>
      <c r="K226" s="60">
        <v>10.9</v>
      </c>
      <c r="L226" s="60">
        <v>0</v>
      </c>
      <c r="M226" s="62" t="str">
        <f t="shared" si="16"/>
        <v/>
      </c>
      <c r="N226" s="62" t="str">
        <f t="shared" si="17"/>
        <v/>
      </c>
      <c r="O226" s="62">
        <v>13</v>
      </c>
      <c r="P226" s="62">
        <v>0</v>
      </c>
      <c r="Q226" s="62">
        <v>100</v>
      </c>
      <c r="T226" s="116">
        <f t="shared" si="18"/>
        <v>-0.1570477351612537</v>
      </c>
      <c r="U226" s="116">
        <f t="shared" si="19"/>
        <v>4.497258721585931</v>
      </c>
      <c r="V226" s="113"/>
      <c r="W226" s="116">
        <f t="shared" si="20"/>
        <v>-3.4899496702500823E-2</v>
      </c>
      <c r="X226" s="116">
        <f t="shared" si="21"/>
        <v>0.99939082701909576</v>
      </c>
    </row>
    <row r="227" spans="1:27" x14ac:dyDescent="0.2">
      <c r="A227" s="78" t="s">
        <v>77</v>
      </c>
      <c r="B227" s="78">
        <v>19</v>
      </c>
      <c r="C227" s="79">
        <v>43597</v>
      </c>
      <c r="D227" s="113" t="str">
        <f>IF(ISNA(HLOOKUP(C227,data!$C$6:$BB$6,1,FALSE)),"",HLOOKUP(C227,data!$C$6:$BB$50,45,FALSE))</f>
        <v/>
      </c>
      <c r="E227" s="115">
        <v>15.4</v>
      </c>
      <c r="F227" s="115">
        <v>2</v>
      </c>
      <c r="G227" s="115">
        <v>9.5</v>
      </c>
      <c r="H227" s="115">
        <v>-1.6</v>
      </c>
      <c r="I227" s="61">
        <v>358</v>
      </c>
      <c r="J227" s="60">
        <v>3.3</v>
      </c>
      <c r="K227" s="60">
        <v>8.6999999999999993</v>
      </c>
      <c r="L227" s="60">
        <v>0</v>
      </c>
      <c r="M227" s="62" t="str">
        <f t="shared" si="16"/>
        <v/>
      </c>
      <c r="N227" s="62" t="str">
        <f t="shared" si="17"/>
        <v/>
      </c>
      <c r="O227" s="62">
        <v>13</v>
      </c>
      <c r="P227" s="62">
        <v>0</v>
      </c>
      <c r="Q227" s="62">
        <v>100</v>
      </c>
      <c r="T227" s="116">
        <f t="shared" si="18"/>
        <v>-0.11516833911825271</v>
      </c>
      <c r="U227" s="116">
        <f t="shared" si="19"/>
        <v>3.297989729163016</v>
      </c>
      <c r="V227" s="113"/>
      <c r="W227" s="116">
        <f t="shared" si="20"/>
        <v>-3.4899496702500823E-2</v>
      </c>
      <c r="X227" s="116">
        <f t="shared" si="21"/>
        <v>0.99939082701909576</v>
      </c>
    </row>
    <row r="228" spans="1:27" x14ac:dyDescent="0.2">
      <c r="A228" s="128" t="s">
        <v>71</v>
      </c>
      <c r="B228" s="128">
        <v>20</v>
      </c>
      <c r="C228" s="114">
        <v>43598</v>
      </c>
      <c r="D228" s="126">
        <f>IF(ISNA(HLOOKUP(C228,data!$C$6:$BB$6,1,FALSE)),"",HLOOKUP(C228,data!$C$6:$BB$50,45,FALSE))</f>
        <v>16</v>
      </c>
      <c r="E228" s="115">
        <v>16.899999999999999</v>
      </c>
      <c r="F228" s="115">
        <v>2</v>
      </c>
      <c r="G228" s="115">
        <v>10.3</v>
      </c>
      <c r="H228" s="115">
        <v>-1.6</v>
      </c>
      <c r="I228" s="61">
        <v>30</v>
      </c>
      <c r="J228" s="60">
        <v>3.8</v>
      </c>
      <c r="K228" s="60">
        <v>13.4</v>
      </c>
      <c r="L228" s="60">
        <v>0</v>
      </c>
      <c r="M228" s="62" t="str">
        <f t="shared" si="16"/>
        <v/>
      </c>
      <c r="N228" s="62" t="str">
        <f t="shared" si="17"/>
        <v/>
      </c>
      <c r="O228" s="62">
        <v>13</v>
      </c>
      <c r="P228" s="62">
        <v>0</v>
      </c>
      <c r="Q228" s="62">
        <v>100</v>
      </c>
      <c r="T228" s="116">
        <f t="shared" si="18"/>
        <v>1.8999999999999997</v>
      </c>
      <c r="U228" s="116">
        <f t="shared" si="19"/>
        <v>3.2908965343808672</v>
      </c>
      <c r="V228" s="113"/>
      <c r="W228" s="116">
        <f t="shared" si="20"/>
        <v>0.49999999999999994</v>
      </c>
      <c r="X228" s="116">
        <f t="shared" si="21"/>
        <v>0.86602540378443871</v>
      </c>
      <c r="Z228">
        <v>20</v>
      </c>
      <c r="AA228">
        <f>SUM(M228:M234)</f>
        <v>2</v>
      </c>
    </row>
    <row r="229" spans="1:27" x14ac:dyDescent="0.2">
      <c r="A229" s="78" t="s">
        <v>72</v>
      </c>
      <c r="B229" s="78">
        <v>20</v>
      </c>
      <c r="C229" s="79">
        <v>43599</v>
      </c>
      <c r="D229" s="113" t="str">
        <f>IF(ISNA(HLOOKUP(C229,data!$C$6:$BB$6,1,FALSE)),"",HLOOKUP(C229,data!$C$6:$BB$50,45,FALSE))</f>
        <v/>
      </c>
      <c r="E229" s="115">
        <v>17.2</v>
      </c>
      <c r="F229" s="115">
        <v>3.9</v>
      </c>
      <c r="G229" s="115">
        <v>10.9</v>
      </c>
      <c r="H229" s="115">
        <v>-0.4</v>
      </c>
      <c r="I229" s="61">
        <v>48</v>
      </c>
      <c r="J229" s="60">
        <v>4.2</v>
      </c>
      <c r="K229" s="60">
        <v>12.7</v>
      </c>
      <c r="L229" s="60">
        <v>0</v>
      </c>
      <c r="M229" s="62" t="str">
        <f t="shared" si="16"/>
        <v/>
      </c>
      <c r="N229" s="62" t="str">
        <f t="shared" si="17"/>
        <v/>
      </c>
      <c r="O229" s="62">
        <v>13</v>
      </c>
      <c r="P229" s="62">
        <v>0</v>
      </c>
      <c r="Q229" s="62">
        <v>100</v>
      </c>
      <c r="T229" s="116">
        <f t="shared" si="18"/>
        <v>3.1212082670050556</v>
      </c>
      <c r="U229" s="116">
        <f t="shared" si="19"/>
        <v>2.8103485467072047</v>
      </c>
      <c r="V229" s="113"/>
      <c r="W229" s="116">
        <f t="shared" si="20"/>
        <v>0.74314482547739413</v>
      </c>
      <c r="X229" s="116">
        <f t="shared" si="21"/>
        <v>0.66913060635885824</v>
      </c>
    </row>
    <row r="230" spans="1:27" x14ac:dyDescent="0.2">
      <c r="A230" s="78" t="s">
        <v>73</v>
      </c>
      <c r="B230" s="78">
        <v>20</v>
      </c>
      <c r="C230" s="79">
        <v>43600</v>
      </c>
      <c r="D230" s="113" t="str">
        <f>IF(ISNA(HLOOKUP(C230,data!$C$6:$BB$6,1,FALSE)),"",HLOOKUP(C230,data!$C$6:$BB$50,45,FALSE))</f>
        <v/>
      </c>
      <c r="E230" s="115">
        <v>17.899999999999999</v>
      </c>
      <c r="F230" s="115">
        <v>4.2</v>
      </c>
      <c r="G230" s="115">
        <v>12.2</v>
      </c>
      <c r="H230" s="115">
        <v>1.5</v>
      </c>
      <c r="I230" s="61">
        <v>53</v>
      </c>
      <c r="J230" s="60">
        <v>4</v>
      </c>
      <c r="K230" s="60">
        <v>14.4</v>
      </c>
      <c r="L230" s="60">
        <v>0</v>
      </c>
      <c r="M230" s="62" t="str">
        <f t="shared" si="16"/>
        <v/>
      </c>
      <c r="N230" s="62" t="str">
        <f t="shared" si="17"/>
        <v/>
      </c>
      <c r="O230" s="62">
        <v>13</v>
      </c>
      <c r="P230" s="62">
        <v>0</v>
      </c>
      <c r="Q230" s="62">
        <v>100</v>
      </c>
      <c r="T230" s="116">
        <f t="shared" si="18"/>
        <v>3.1945420401891713</v>
      </c>
      <c r="U230" s="116">
        <f t="shared" si="19"/>
        <v>2.4072600926081935</v>
      </c>
      <c r="V230" s="113"/>
      <c r="W230" s="116">
        <f t="shared" si="20"/>
        <v>0.79863551004729283</v>
      </c>
      <c r="X230" s="116">
        <f t="shared" si="21"/>
        <v>0.60181502315204838</v>
      </c>
    </row>
    <row r="231" spans="1:27" x14ac:dyDescent="0.2">
      <c r="A231" s="78" t="s">
        <v>74</v>
      </c>
      <c r="B231" s="78">
        <v>20</v>
      </c>
      <c r="C231" s="79">
        <v>43601</v>
      </c>
      <c r="D231" s="113" t="str">
        <f>IF(ISNA(HLOOKUP(C231,data!$C$6:$BB$6,1,FALSE)),"",HLOOKUP(C231,data!$C$6:$BB$50,45,FALSE))</f>
        <v/>
      </c>
      <c r="E231" s="115">
        <v>18.100000000000001</v>
      </c>
      <c r="F231" s="115">
        <v>4.3</v>
      </c>
      <c r="G231" s="115">
        <v>12</v>
      </c>
      <c r="H231" s="115">
        <v>1.8</v>
      </c>
      <c r="I231" s="61">
        <v>50</v>
      </c>
      <c r="J231" s="60">
        <v>4.5</v>
      </c>
      <c r="K231" s="60">
        <v>7.3</v>
      </c>
      <c r="L231" s="60">
        <v>0</v>
      </c>
      <c r="M231" s="62">
        <f t="shared" si="16"/>
        <v>1</v>
      </c>
      <c r="N231" s="62" t="str">
        <f t="shared" si="17"/>
        <v/>
      </c>
      <c r="O231" s="62">
        <v>13</v>
      </c>
      <c r="P231" s="62">
        <v>0</v>
      </c>
      <c r="Q231" s="62">
        <v>100</v>
      </c>
      <c r="T231" s="116">
        <f t="shared" si="18"/>
        <v>3.447199994035401</v>
      </c>
      <c r="U231" s="116">
        <f t="shared" si="19"/>
        <v>2.8925442435894273</v>
      </c>
      <c r="V231" s="113"/>
      <c r="W231" s="116">
        <f t="shared" si="20"/>
        <v>0.76604444311897801</v>
      </c>
      <c r="X231" s="116">
        <f t="shared" si="21"/>
        <v>0.64278760968653936</v>
      </c>
    </row>
    <row r="232" spans="1:27" x14ac:dyDescent="0.2">
      <c r="A232" s="78" t="s">
        <v>75</v>
      </c>
      <c r="B232" s="78">
        <v>20</v>
      </c>
      <c r="C232" s="79">
        <v>43602</v>
      </c>
      <c r="D232" s="113" t="str">
        <f>IF(ISNA(HLOOKUP(C232,data!$C$6:$BB$6,1,FALSE)),"",HLOOKUP(C232,data!$C$6:$BB$50,45,FALSE))</f>
        <v/>
      </c>
      <c r="E232" s="115">
        <v>12.8</v>
      </c>
      <c r="F232" s="115">
        <v>9.6999999999999993</v>
      </c>
      <c r="G232" s="115">
        <v>11.3</v>
      </c>
      <c r="H232" s="115">
        <v>8.8000000000000007</v>
      </c>
      <c r="I232" s="61">
        <v>73</v>
      </c>
      <c r="J232" s="60">
        <v>2.9</v>
      </c>
      <c r="K232" s="60">
        <v>0</v>
      </c>
      <c r="L232" s="60">
        <v>0.5</v>
      </c>
      <c r="M232" s="62" t="str">
        <f t="shared" si="16"/>
        <v/>
      </c>
      <c r="N232" s="62" t="str">
        <f t="shared" si="17"/>
        <v/>
      </c>
      <c r="O232" s="62">
        <v>13</v>
      </c>
      <c r="P232" s="62">
        <v>0</v>
      </c>
      <c r="Q232" s="62">
        <v>100</v>
      </c>
      <c r="T232" s="116">
        <f t="shared" si="18"/>
        <v>2.7732837922928026</v>
      </c>
      <c r="U232" s="116">
        <f t="shared" si="19"/>
        <v>0.84787794369593661</v>
      </c>
      <c r="V232" s="113"/>
      <c r="W232" s="116">
        <f t="shared" si="20"/>
        <v>0.95630475596303544</v>
      </c>
      <c r="X232" s="116">
        <f t="shared" si="21"/>
        <v>0.29237170472273677</v>
      </c>
    </row>
    <row r="233" spans="1:27" x14ac:dyDescent="0.2">
      <c r="A233" s="78" t="s">
        <v>76</v>
      </c>
      <c r="B233" s="78">
        <v>20</v>
      </c>
      <c r="C233" s="79">
        <v>43603</v>
      </c>
      <c r="D233" s="113" t="str">
        <f>IF(ISNA(HLOOKUP(C233,data!$C$6:$BB$6,1,FALSE)),"",HLOOKUP(C233,data!$C$6:$BB$50,45,FALSE))</f>
        <v/>
      </c>
      <c r="E233" s="115">
        <v>22.1</v>
      </c>
      <c r="F233" s="115">
        <v>7.1</v>
      </c>
      <c r="G233" s="115">
        <v>16</v>
      </c>
      <c r="H233" s="115">
        <v>4.7</v>
      </c>
      <c r="I233" s="61">
        <v>358</v>
      </c>
      <c r="J233" s="60">
        <v>1.7</v>
      </c>
      <c r="K233" s="60">
        <v>6.8</v>
      </c>
      <c r="L233" s="60">
        <v>0</v>
      </c>
      <c r="M233" s="62">
        <f t="shared" si="16"/>
        <v>1</v>
      </c>
      <c r="N233" s="62" t="str">
        <f t="shared" si="17"/>
        <v/>
      </c>
      <c r="O233" s="62">
        <v>13</v>
      </c>
      <c r="P233" s="62">
        <v>0</v>
      </c>
      <c r="Q233" s="62">
        <v>100</v>
      </c>
      <c r="T233" s="116">
        <f t="shared" si="18"/>
        <v>-5.9329144394251396E-2</v>
      </c>
      <c r="U233" s="116">
        <f t="shared" si="19"/>
        <v>1.6989644059324627</v>
      </c>
      <c r="V233" s="113"/>
      <c r="W233" s="116">
        <f t="shared" si="20"/>
        <v>-3.4899496702500823E-2</v>
      </c>
      <c r="X233" s="116">
        <f t="shared" si="21"/>
        <v>0.99939082701909576</v>
      </c>
    </row>
    <row r="234" spans="1:27" x14ac:dyDescent="0.2">
      <c r="A234" s="78" t="s">
        <v>77</v>
      </c>
      <c r="B234" s="78">
        <v>20</v>
      </c>
      <c r="C234" s="79">
        <v>43604</v>
      </c>
      <c r="D234" s="113" t="str">
        <f>IF(ISNA(HLOOKUP(C234,data!$C$6:$BB$6,1,FALSE)),"",HLOOKUP(C234,data!$C$6:$BB$50,45,FALSE))</f>
        <v/>
      </c>
      <c r="E234" s="115">
        <v>22.8</v>
      </c>
      <c r="F234" s="115">
        <v>12.6</v>
      </c>
      <c r="G234" s="115">
        <v>15.8</v>
      </c>
      <c r="H234" s="115">
        <v>10.7</v>
      </c>
      <c r="I234" s="61">
        <v>319</v>
      </c>
      <c r="J234" s="60">
        <v>3.2</v>
      </c>
      <c r="K234" s="60">
        <v>2.6</v>
      </c>
      <c r="L234" s="60">
        <v>0.8</v>
      </c>
      <c r="M234" s="62" t="str">
        <f t="shared" si="16"/>
        <v/>
      </c>
      <c r="N234" s="62" t="str">
        <f t="shared" si="17"/>
        <v/>
      </c>
      <c r="O234" s="62">
        <v>13</v>
      </c>
      <c r="P234" s="62">
        <v>0</v>
      </c>
      <c r="Q234" s="62">
        <v>100</v>
      </c>
      <c r="T234" s="116">
        <f t="shared" si="18"/>
        <v>-2.0993888927696238</v>
      </c>
      <c r="U234" s="116">
        <f t="shared" si="19"/>
        <v>2.4150706567128704</v>
      </c>
      <c r="V234" s="113"/>
      <c r="W234" s="116">
        <f t="shared" si="20"/>
        <v>-0.65605902899050739</v>
      </c>
      <c r="X234" s="116">
        <f t="shared" si="21"/>
        <v>0.7547095802227719</v>
      </c>
    </row>
    <row r="235" spans="1:27" x14ac:dyDescent="0.2">
      <c r="A235" s="78" t="s">
        <v>71</v>
      </c>
      <c r="B235" s="78">
        <v>21</v>
      </c>
      <c r="C235" s="79">
        <v>43605</v>
      </c>
      <c r="D235" s="113" t="str">
        <f>IF(ISNA(HLOOKUP(C235,data!$C$6:$BB$6,1,FALSE)),"",HLOOKUP(C235,data!$C$6:$BB$50,45,FALSE))</f>
        <v/>
      </c>
      <c r="E235" s="115">
        <v>15.3</v>
      </c>
      <c r="F235" s="115">
        <v>11</v>
      </c>
      <c r="G235" s="115">
        <v>13.1</v>
      </c>
      <c r="H235" s="115">
        <v>10.199999999999999</v>
      </c>
      <c r="I235" s="61">
        <v>301</v>
      </c>
      <c r="J235" s="60">
        <v>3.6</v>
      </c>
      <c r="K235" s="60">
        <v>0</v>
      </c>
      <c r="L235" s="60">
        <v>0</v>
      </c>
      <c r="M235" s="62" t="str">
        <f t="shared" si="16"/>
        <v/>
      </c>
      <c r="N235" s="62" t="str">
        <f t="shared" si="17"/>
        <v/>
      </c>
      <c r="O235" s="62">
        <v>13</v>
      </c>
      <c r="P235" s="62">
        <v>0</v>
      </c>
      <c r="Q235" s="62">
        <v>100</v>
      </c>
      <c r="T235" s="116">
        <f t="shared" si="18"/>
        <v>-3.0858022825276046</v>
      </c>
      <c r="U235" s="116">
        <f t="shared" si="19"/>
        <v>1.854137069676195</v>
      </c>
      <c r="V235" s="113"/>
      <c r="W235" s="116">
        <f t="shared" si="20"/>
        <v>-0.85716730070211233</v>
      </c>
      <c r="X235" s="116">
        <f t="shared" si="21"/>
        <v>0.51503807491005416</v>
      </c>
      <c r="Z235">
        <v>21</v>
      </c>
      <c r="AA235">
        <f>SUM(M235:M241)</f>
        <v>4</v>
      </c>
    </row>
    <row r="236" spans="1:27" x14ac:dyDescent="0.2">
      <c r="A236" s="78" t="s">
        <v>72</v>
      </c>
      <c r="B236" s="78">
        <v>21</v>
      </c>
      <c r="C236" s="79">
        <v>43606</v>
      </c>
      <c r="D236" s="113" t="str">
        <f>IF(ISNA(HLOOKUP(C236,data!$C$6:$BB$6,1,FALSE)),"",HLOOKUP(C236,data!$C$6:$BB$50,45,FALSE))</f>
        <v/>
      </c>
      <c r="E236" s="115">
        <v>15.8</v>
      </c>
      <c r="F236" s="115">
        <v>10.7</v>
      </c>
      <c r="G236" s="115">
        <v>12.2</v>
      </c>
      <c r="H236" s="115">
        <v>9.6999999999999993</v>
      </c>
      <c r="I236" s="61">
        <v>305</v>
      </c>
      <c r="J236" s="60">
        <v>4.9000000000000004</v>
      </c>
      <c r="K236" s="60">
        <v>0.6</v>
      </c>
      <c r="L236" s="60">
        <v>0</v>
      </c>
      <c r="M236" s="62" t="str">
        <f t="shared" si="16"/>
        <v/>
      </c>
      <c r="N236" s="62" t="str">
        <f t="shared" si="17"/>
        <v/>
      </c>
      <c r="O236" s="62">
        <v>13</v>
      </c>
      <c r="P236" s="62">
        <v>0</v>
      </c>
      <c r="Q236" s="62">
        <v>100</v>
      </c>
      <c r="T236" s="116">
        <f t="shared" si="18"/>
        <v>-4.0138450170160604</v>
      </c>
      <c r="U236" s="116">
        <f t="shared" si="19"/>
        <v>2.8105245381201258</v>
      </c>
      <c r="V236" s="113"/>
      <c r="W236" s="116">
        <f t="shared" si="20"/>
        <v>-0.8191520442889918</v>
      </c>
      <c r="X236" s="116">
        <f t="shared" si="21"/>
        <v>0.57357643635104605</v>
      </c>
    </row>
    <row r="237" spans="1:27" x14ac:dyDescent="0.2">
      <c r="A237" s="128" t="s">
        <v>73</v>
      </c>
      <c r="B237" s="128">
        <v>21</v>
      </c>
      <c r="C237" s="114">
        <v>43607</v>
      </c>
      <c r="D237" s="126">
        <f>IF(ISNA(HLOOKUP(C237,data!$C$6:$BB$6,1,FALSE)),"",HLOOKUP(C237,data!$C$6:$BB$50,45,FALSE))</f>
        <v>21</v>
      </c>
      <c r="E237" s="115">
        <v>21.5</v>
      </c>
      <c r="F237" s="115">
        <v>6.8</v>
      </c>
      <c r="G237" s="115">
        <v>14</v>
      </c>
      <c r="H237" s="115">
        <v>0.5</v>
      </c>
      <c r="I237" s="61">
        <v>298</v>
      </c>
      <c r="J237" s="60">
        <v>2.6</v>
      </c>
      <c r="K237" s="60">
        <v>9.6</v>
      </c>
      <c r="L237" s="60">
        <v>0</v>
      </c>
      <c r="M237" s="62">
        <f t="shared" si="16"/>
        <v>1</v>
      </c>
      <c r="N237" s="62">
        <f t="shared" si="17"/>
        <v>1</v>
      </c>
      <c r="O237" s="62">
        <v>13</v>
      </c>
      <c r="P237" s="62">
        <v>0</v>
      </c>
      <c r="Q237" s="62">
        <v>100</v>
      </c>
      <c r="T237" s="116">
        <f t="shared" si="18"/>
        <v>-2.2956637414332106</v>
      </c>
      <c r="U237" s="116">
        <f t="shared" si="19"/>
        <v>1.220626063243315</v>
      </c>
      <c r="V237" s="113"/>
      <c r="W237" s="116">
        <f t="shared" si="20"/>
        <v>-0.8829475928589271</v>
      </c>
      <c r="X237" s="116">
        <f t="shared" si="21"/>
        <v>0.46947156278589042</v>
      </c>
    </row>
    <row r="238" spans="1:27" x14ac:dyDescent="0.2">
      <c r="A238" s="78" t="s">
        <v>74</v>
      </c>
      <c r="B238" s="78">
        <v>21</v>
      </c>
      <c r="C238" s="79">
        <v>43608</v>
      </c>
      <c r="D238" s="113" t="str">
        <f>IF(ISNA(HLOOKUP(C238,data!$C$6:$BB$6,1,FALSE)),"",HLOOKUP(C238,data!$C$6:$BB$50,45,FALSE))</f>
        <v/>
      </c>
      <c r="E238" s="115">
        <v>23</v>
      </c>
      <c r="F238" s="115">
        <v>4.9000000000000004</v>
      </c>
      <c r="G238" s="115">
        <v>15.9</v>
      </c>
      <c r="H238" s="115">
        <v>-0.5</v>
      </c>
      <c r="I238" s="61">
        <v>223</v>
      </c>
      <c r="J238" s="60">
        <v>2.6</v>
      </c>
      <c r="K238" s="60">
        <v>13</v>
      </c>
      <c r="L238" s="60">
        <v>0</v>
      </c>
      <c r="M238" s="62">
        <f t="shared" si="16"/>
        <v>1</v>
      </c>
      <c r="N238" s="62" t="str">
        <f t="shared" si="17"/>
        <v/>
      </c>
      <c r="O238" s="62">
        <v>13</v>
      </c>
      <c r="P238" s="62">
        <v>0</v>
      </c>
      <c r="Q238" s="62">
        <v>100</v>
      </c>
      <c r="T238" s="116">
        <f t="shared" si="18"/>
        <v>-1.7731957361624957</v>
      </c>
      <c r="U238" s="116">
        <f t="shared" si="19"/>
        <v>-1.9015196242098436</v>
      </c>
      <c r="V238" s="113"/>
      <c r="W238" s="116">
        <f t="shared" si="20"/>
        <v>-0.68199836006249837</v>
      </c>
      <c r="X238" s="116">
        <f t="shared" si="21"/>
        <v>-0.73135370161917057</v>
      </c>
    </row>
    <row r="239" spans="1:27" x14ac:dyDescent="0.2">
      <c r="A239" s="128" t="s">
        <v>75</v>
      </c>
      <c r="B239" s="128">
        <v>21</v>
      </c>
      <c r="C239" s="114">
        <v>43609</v>
      </c>
      <c r="D239" s="126">
        <f>IF(ISNA(HLOOKUP(C239,data!$C$6:$BB$6,1,FALSE)),"",HLOOKUP(C239,data!$C$6:$BB$50,45,FALSE))</f>
        <v>23</v>
      </c>
      <c r="E239" s="115">
        <v>24.3</v>
      </c>
      <c r="F239" s="115">
        <v>7.4</v>
      </c>
      <c r="G239" s="115">
        <v>16.3</v>
      </c>
      <c r="H239" s="115">
        <v>1.6</v>
      </c>
      <c r="I239" s="61">
        <v>286</v>
      </c>
      <c r="J239" s="60">
        <v>3.1</v>
      </c>
      <c r="K239" s="60">
        <v>12.6</v>
      </c>
      <c r="L239" s="60">
        <v>0</v>
      </c>
      <c r="M239" s="62">
        <f t="shared" si="16"/>
        <v>1</v>
      </c>
      <c r="N239" s="62">
        <f t="shared" si="17"/>
        <v>1</v>
      </c>
      <c r="O239" s="62">
        <v>13</v>
      </c>
      <c r="P239" s="62">
        <v>0</v>
      </c>
      <c r="Q239" s="62">
        <v>100</v>
      </c>
      <c r="T239" s="116">
        <f t="shared" si="18"/>
        <v>-2.9799112574087885</v>
      </c>
      <c r="U239" s="116">
        <f t="shared" si="19"/>
        <v>0.8544758030326981</v>
      </c>
      <c r="V239" s="113"/>
      <c r="W239" s="116">
        <f t="shared" si="20"/>
        <v>-0.96126169593831878</v>
      </c>
      <c r="X239" s="116">
        <f t="shared" si="21"/>
        <v>0.27563735581699939</v>
      </c>
    </row>
    <row r="240" spans="1:27" x14ac:dyDescent="0.2">
      <c r="A240" s="78" t="s">
        <v>76</v>
      </c>
      <c r="B240" s="78">
        <v>21</v>
      </c>
      <c r="C240" s="79">
        <v>43610</v>
      </c>
      <c r="D240" s="113" t="str">
        <f>IF(ISNA(HLOOKUP(C240,data!$C$6:$BB$6,1,FALSE)),"",HLOOKUP(C240,data!$C$6:$BB$50,45,FALSE))</f>
        <v/>
      </c>
      <c r="E240" s="115">
        <v>19.100000000000001</v>
      </c>
      <c r="F240" s="115">
        <v>5.5</v>
      </c>
      <c r="G240" s="115">
        <v>13.5</v>
      </c>
      <c r="H240" s="115">
        <v>0.1</v>
      </c>
      <c r="I240" s="61">
        <v>286</v>
      </c>
      <c r="J240" s="60">
        <v>1.3</v>
      </c>
      <c r="K240" s="60">
        <v>4.5999999999999996</v>
      </c>
      <c r="L240" s="60">
        <v>0</v>
      </c>
      <c r="M240" s="62">
        <f t="shared" si="16"/>
        <v>1</v>
      </c>
      <c r="N240" s="62" t="str">
        <f t="shared" si="17"/>
        <v/>
      </c>
      <c r="O240" s="62">
        <v>13</v>
      </c>
      <c r="P240" s="62">
        <v>0</v>
      </c>
      <c r="Q240" s="62">
        <v>100</v>
      </c>
      <c r="T240" s="116">
        <f t="shared" si="18"/>
        <v>-1.2496402047198145</v>
      </c>
      <c r="U240" s="116">
        <f t="shared" si="19"/>
        <v>0.35832856256209922</v>
      </c>
      <c r="V240" s="113"/>
      <c r="W240" s="116">
        <f t="shared" si="20"/>
        <v>-0.96126169593831878</v>
      </c>
      <c r="X240" s="116">
        <f t="shared" si="21"/>
        <v>0.27563735581699939</v>
      </c>
    </row>
    <row r="241" spans="1:27" x14ac:dyDescent="0.2">
      <c r="A241" s="78" t="s">
        <v>77</v>
      </c>
      <c r="B241" s="78">
        <v>21</v>
      </c>
      <c r="C241" s="79">
        <v>43611</v>
      </c>
      <c r="D241" s="113" t="str">
        <f>IF(ISNA(HLOOKUP(C241,data!$C$6:$BB$6,1,FALSE)),"",HLOOKUP(C241,data!$C$6:$BB$50,45,FALSE))</f>
        <v/>
      </c>
      <c r="E241" s="115">
        <v>22.4</v>
      </c>
      <c r="F241" s="115">
        <v>7.6</v>
      </c>
      <c r="G241" s="115">
        <v>16.100000000000001</v>
      </c>
      <c r="H241" s="115">
        <v>3.4</v>
      </c>
      <c r="I241" s="61">
        <v>226</v>
      </c>
      <c r="J241" s="60">
        <v>5.3</v>
      </c>
      <c r="K241" s="60">
        <v>3.1</v>
      </c>
      <c r="L241" s="60">
        <v>1.9</v>
      </c>
      <c r="M241" s="62" t="str">
        <f t="shared" si="16"/>
        <v/>
      </c>
      <c r="N241" s="62" t="str">
        <f t="shared" si="17"/>
        <v/>
      </c>
      <c r="O241" s="62">
        <v>13</v>
      </c>
      <c r="P241" s="62">
        <v>0</v>
      </c>
      <c r="Q241" s="62">
        <v>100</v>
      </c>
      <c r="T241" s="116">
        <f t="shared" si="18"/>
        <v>-3.8125009417948492</v>
      </c>
      <c r="U241" s="116">
        <f t="shared" si="19"/>
        <v>-3.681689363432687</v>
      </c>
      <c r="V241" s="113"/>
      <c r="W241" s="116">
        <f t="shared" si="20"/>
        <v>-0.71933980033865086</v>
      </c>
      <c r="X241" s="116">
        <f t="shared" si="21"/>
        <v>-0.69465837045899759</v>
      </c>
    </row>
    <row r="242" spans="1:27" x14ac:dyDescent="0.2">
      <c r="A242" s="78" t="s">
        <v>71</v>
      </c>
      <c r="B242" s="78">
        <v>22</v>
      </c>
      <c r="C242" s="79">
        <v>43612</v>
      </c>
      <c r="D242" s="113" t="str">
        <f>IF(ISNA(HLOOKUP(C242,data!$C$6:$BB$6,1,FALSE)),"",HLOOKUP(C242,data!$C$6:$BB$50,45,FALSE))</f>
        <v/>
      </c>
      <c r="E242" s="115">
        <v>19.600000000000001</v>
      </c>
      <c r="F242" s="115">
        <v>10.7</v>
      </c>
      <c r="G242" s="115">
        <v>15.2</v>
      </c>
      <c r="H242" s="115">
        <v>8.3000000000000007</v>
      </c>
      <c r="I242" s="61">
        <v>270</v>
      </c>
      <c r="J242" s="60">
        <v>3.2</v>
      </c>
      <c r="K242" s="60">
        <v>7.9</v>
      </c>
      <c r="L242" s="60">
        <v>0.9</v>
      </c>
      <c r="M242" s="62">
        <f t="shared" si="16"/>
        <v>1</v>
      </c>
      <c r="N242" s="62" t="str">
        <f t="shared" si="17"/>
        <v/>
      </c>
      <c r="O242" s="62">
        <v>13</v>
      </c>
      <c r="P242" s="62">
        <v>0</v>
      </c>
      <c r="Q242" s="62">
        <v>100</v>
      </c>
      <c r="T242" s="116">
        <f t="shared" si="18"/>
        <v>-3.2</v>
      </c>
      <c r="U242" s="116">
        <f t="shared" si="19"/>
        <v>-5.8807125835613761E-16</v>
      </c>
      <c r="V242" s="113"/>
      <c r="W242" s="116">
        <f t="shared" si="20"/>
        <v>-1</v>
      </c>
      <c r="X242" s="116">
        <f t="shared" si="21"/>
        <v>-1.83772268236293E-16</v>
      </c>
      <c r="Z242">
        <v>22</v>
      </c>
      <c r="AA242">
        <f>SUM(M242:M248)</f>
        <v>5</v>
      </c>
    </row>
    <row r="243" spans="1:27" x14ac:dyDescent="0.2">
      <c r="A243" s="78" t="s">
        <v>72</v>
      </c>
      <c r="B243" s="78">
        <v>22</v>
      </c>
      <c r="C243" s="79">
        <v>43613</v>
      </c>
      <c r="D243" s="113" t="str">
        <f>IF(ISNA(HLOOKUP(C243,data!$C$6:$BB$6,1,FALSE)),"",HLOOKUP(C243,data!$C$6:$BB$50,45,FALSE))</f>
        <v/>
      </c>
      <c r="E243" s="115">
        <v>16.5</v>
      </c>
      <c r="F243" s="115">
        <v>5.5</v>
      </c>
      <c r="G243" s="115">
        <v>11.9</v>
      </c>
      <c r="H243" s="115">
        <v>0.9</v>
      </c>
      <c r="I243" s="61">
        <v>343</v>
      </c>
      <c r="J243" s="60">
        <v>2.5</v>
      </c>
      <c r="K243" s="60">
        <v>4.5</v>
      </c>
      <c r="L243" s="60">
        <v>11.7</v>
      </c>
      <c r="M243" s="62" t="str">
        <f t="shared" si="16"/>
        <v/>
      </c>
      <c r="N243" s="62" t="str">
        <f t="shared" si="17"/>
        <v/>
      </c>
      <c r="O243" s="62">
        <v>13</v>
      </c>
      <c r="P243" s="62">
        <v>0</v>
      </c>
      <c r="Q243" s="62">
        <v>100</v>
      </c>
      <c r="T243" s="116">
        <f t="shared" si="18"/>
        <v>-0.7309292618068407</v>
      </c>
      <c r="U243" s="116">
        <f t="shared" si="19"/>
        <v>2.3907618899075893</v>
      </c>
      <c r="V243" s="113"/>
      <c r="W243" s="116">
        <f t="shared" si="20"/>
        <v>-0.29237170472273627</v>
      </c>
      <c r="X243" s="116">
        <f t="shared" si="21"/>
        <v>0.95630475596303566</v>
      </c>
    </row>
    <row r="244" spans="1:27" x14ac:dyDescent="0.2">
      <c r="A244" s="78" t="s">
        <v>73</v>
      </c>
      <c r="B244" s="78">
        <v>22</v>
      </c>
      <c r="C244" s="79">
        <v>43614</v>
      </c>
      <c r="D244" s="113" t="str">
        <f>IF(ISNA(HLOOKUP(C244,data!$C$6:$BB$6,1,FALSE)),"",HLOOKUP(C244,data!$C$6:$BB$50,45,FALSE))</f>
        <v/>
      </c>
      <c r="E244" s="115">
        <v>20.100000000000001</v>
      </c>
      <c r="F244" s="115">
        <v>3.1</v>
      </c>
      <c r="G244" s="115">
        <v>13.7</v>
      </c>
      <c r="H244" s="115">
        <v>-1.6</v>
      </c>
      <c r="I244" s="61">
        <v>187</v>
      </c>
      <c r="J244" s="60">
        <v>2.1</v>
      </c>
      <c r="K244" s="60">
        <v>13</v>
      </c>
      <c r="L244" s="60">
        <v>0</v>
      </c>
      <c r="M244" s="62">
        <f t="shared" si="16"/>
        <v>1</v>
      </c>
      <c r="N244" s="62" t="str">
        <f t="shared" si="17"/>
        <v/>
      </c>
      <c r="O244" s="62">
        <v>13</v>
      </c>
      <c r="P244" s="62">
        <v>0</v>
      </c>
      <c r="Q244" s="62">
        <v>100</v>
      </c>
      <c r="T244" s="116">
        <f t="shared" si="18"/>
        <v>-0.25592562115081025</v>
      </c>
      <c r="U244" s="116">
        <f t="shared" si="19"/>
        <v>-2.0843469184467764</v>
      </c>
      <c r="V244" s="113"/>
      <c r="W244" s="116">
        <f t="shared" si="20"/>
        <v>-0.12186934340514774</v>
      </c>
      <c r="X244" s="116">
        <f t="shared" si="21"/>
        <v>-0.99254615164132198</v>
      </c>
    </row>
    <row r="245" spans="1:27" x14ac:dyDescent="0.2">
      <c r="A245" s="78" t="s">
        <v>74</v>
      </c>
      <c r="B245" s="78">
        <v>22</v>
      </c>
      <c r="C245" s="79">
        <v>43615</v>
      </c>
      <c r="D245" s="113" t="str">
        <f>IF(ISNA(HLOOKUP(C245,data!$C$6:$BB$6,1,FALSE)),"",HLOOKUP(C245,data!$C$6:$BB$50,45,FALSE))</f>
        <v/>
      </c>
      <c r="E245" s="115">
        <v>22.6</v>
      </c>
      <c r="F245" s="115">
        <v>12.8</v>
      </c>
      <c r="G245" s="115">
        <v>17.399999999999999</v>
      </c>
      <c r="H245" s="115">
        <v>12.7</v>
      </c>
      <c r="I245" s="61">
        <v>221</v>
      </c>
      <c r="J245" s="60">
        <v>4.8</v>
      </c>
      <c r="K245" s="60">
        <v>1.9</v>
      </c>
      <c r="L245" s="60">
        <v>0.5</v>
      </c>
      <c r="M245" s="62" t="str">
        <f t="shared" si="16"/>
        <v/>
      </c>
      <c r="N245" s="62" t="str">
        <f t="shared" si="17"/>
        <v/>
      </c>
      <c r="O245" s="62">
        <v>13</v>
      </c>
      <c r="P245" s="62">
        <v>0</v>
      </c>
      <c r="Q245" s="62">
        <v>100</v>
      </c>
      <c r="T245" s="116">
        <f t="shared" si="18"/>
        <v>-3.1490833391544353</v>
      </c>
      <c r="U245" s="116">
        <f t="shared" si="19"/>
        <v>-3.6226059850693049</v>
      </c>
      <c r="V245" s="113"/>
      <c r="W245" s="116">
        <f t="shared" si="20"/>
        <v>-0.65605902899050739</v>
      </c>
      <c r="X245" s="116">
        <f t="shared" si="21"/>
        <v>-0.7547095802227719</v>
      </c>
    </row>
    <row r="246" spans="1:27" x14ac:dyDescent="0.2">
      <c r="A246" s="78" t="s">
        <v>75</v>
      </c>
      <c r="B246" s="78">
        <v>22</v>
      </c>
      <c r="C246" s="79">
        <v>43616</v>
      </c>
      <c r="D246" s="113" t="str">
        <f>IF(ISNA(HLOOKUP(C246,data!$C$6:$BB$6,1,FALSE)),"",HLOOKUP(C246,data!$C$6:$BB$50,45,FALSE))</f>
        <v/>
      </c>
      <c r="E246" s="115">
        <v>21.6</v>
      </c>
      <c r="F246" s="115">
        <v>11.2</v>
      </c>
      <c r="G246" s="115">
        <v>17.7</v>
      </c>
      <c r="H246" s="115">
        <v>5.7</v>
      </c>
      <c r="I246" s="61">
        <v>234</v>
      </c>
      <c r="J246" s="60">
        <v>3.5</v>
      </c>
      <c r="K246" s="60">
        <v>5.8</v>
      </c>
      <c r="L246" s="67">
        <v>0</v>
      </c>
      <c r="M246" s="62">
        <f t="shared" si="16"/>
        <v>1</v>
      </c>
      <c r="N246" s="62" t="str">
        <f t="shared" si="17"/>
        <v/>
      </c>
      <c r="O246" s="62">
        <v>13</v>
      </c>
      <c r="P246" s="62">
        <v>0</v>
      </c>
      <c r="Q246" s="62">
        <v>100</v>
      </c>
      <c r="T246" s="116">
        <f t="shared" si="18"/>
        <v>-2.8315594803123156</v>
      </c>
      <c r="U246" s="116">
        <f t="shared" si="19"/>
        <v>-2.0572483830236563</v>
      </c>
      <c r="V246" s="113"/>
      <c r="W246" s="116">
        <f t="shared" si="20"/>
        <v>-0.80901699437494734</v>
      </c>
      <c r="X246" s="116">
        <f t="shared" si="21"/>
        <v>-0.58778525229247325</v>
      </c>
    </row>
    <row r="247" spans="1:27" x14ac:dyDescent="0.2">
      <c r="A247" s="78" t="s">
        <v>76</v>
      </c>
      <c r="B247" s="78">
        <v>22</v>
      </c>
      <c r="C247" s="79">
        <v>43617</v>
      </c>
      <c r="D247" s="113" t="str">
        <f>IF(ISNA(HLOOKUP(C247,data!$C$6:$BB$6,1,FALSE)),"",HLOOKUP(C247,data!$C$6:$BB$50,45,FALSE))</f>
        <v/>
      </c>
      <c r="E247" s="115">
        <v>27.3</v>
      </c>
      <c r="F247" s="115">
        <v>10.9</v>
      </c>
      <c r="G247" s="115">
        <v>20.100000000000001</v>
      </c>
      <c r="H247" s="115">
        <v>5.7</v>
      </c>
      <c r="I247" s="61">
        <v>225</v>
      </c>
      <c r="J247" s="60">
        <v>2.2000000000000002</v>
      </c>
      <c r="K247" s="60">
        <v>14</v>
      </c>
      <c r="L247" s="60">
        <v>0</v>
      </c>
      <c r="M247" s="62">
        <f t="shared" si="16"/>
        <v>1</v>
      </c>
      <c r="N247" s="62" t="str">
        <f t="shared" si="17"/>
        <v/>
      </c>
      <c r="O247" s="62">
        <v>13</v>
      </c>
      <c r="P247" s="62">
        <v>0</v>
      </c>
      <c r="Q247" s="62">
        <v>100</v>
      </c>
      <c r="T247" s="116">
        <f t="shared" si="18"/>
        <v>-1.5556349186104046</v>
      </c>
      <c r="U247" s="116">
        <f t="shared" si="19"/>
        <v>-1.555634918610405</v>
      </c>
      <c r="V247" s="113"/>
      <c r="W247" s="116">
        <f t="shared" si="20"/>
        <v>-0.70710678118654746</v>
      </c>
      <c r="X247" s="116">
        <f t="shared" si="21"/>
        <v>-0.70710678118654768</v>
      </c>
    </row>
    <row r="248" spans="1:27" x14ac:dyDescent="0.2">
      <c r="A248" s="78" t="s">
        <v>77</v>
      </c>
      <c r="B248" s="78">
        <v>22</v>
      </c>
      <c r="C248" s="79">
        <v>43618</v>
      </c>
      <c r="D248" s="113" t="str">
        <f>IF(ISNA(HLOOKUP(C248,data!$C$6:$BB$6,1,FALSE)),"",HLOOKUP(C248,data!$C$6:$BB$50,45,FALSE))</f>
        <v/>
      </c>
      <c r="E248" s="115">
        <v>32</v>
      </c>
      <c r="F248" s="115">
        <v>13.7</v>
      </c>
      <c r="G248" s="115">
        <v>23.4</v>
      </c>
      <c r="H248" s="115">
        <v>9.5</v>
      </c>
      <c r="I248" s="61">
        <v>195</v>
      </c>
      <c r="J248" s="60">
        <v>3.8</v>
      </c>
      <c r="K248" s="60">
        <v>13.4</v>
      </c>
      <c r="L248" s="60">
        <v>6.5</v>
      </c>
      <c r="M248" s="62">
        <f t="shared" si="16"/>
        <v>1</v>
      </c>
      <c r="N248" s="62" t="str">
        <f t="shared" si="17"/>
        <v/>
      </c>
      <c r="O248" s="62">
        <v>13</v>
      </c>
      <c r="P248" s="62">
        <v>0</v>
      </c>
      <c r="Q248" s="62">
        <v>100</v>
      </c>
      <c r="T248" s="116">
        <f t="shared" si="18"/>
        <v>-0.98351237138957726</v>
      </c>
      <c r="U248" s="116">
        <f t="shared" si="19"/>
        <v>-3.6705181398984599</v>
      </c>
      <c r="V248" s="113"/>
      <c r="W248" s="116">
        <f t="shared" si="20"/>
        <v>-0.25881904510252035</v>
      </c>
      <c r="X248" s="116">
        <f t="shared" si="21"/>
        <v>-0.96592582628906842</v>
      </c>
    </row>
    <row r="249" spans="1:27" x14ac:dyDescent="0.2">
      <c r="A249" s="78" t="s">
        <v>71</v>
      </c>
      <c r="B249" s="78">
        <v>23</v>
      </c>
      <c r="C249" s="79">
        <v>43619</v>
      </c>
      <c r="D249" s="113" t="str">
        <f>IF(ISNA(HLOOKUP(C249,data!$C$6:$BB$6,1,FALSE)),"",HLOOKUP(C249,data!$C$6:$BB$50,45,FALSE))</f>
        <v/>
      </c>
      <c r="E249" s="115">
        <v>21.1</v>
      </c>
      <c r="F249" s="115">
        <v>14.7</v>
      </c>
      <c r="G249" s="115">
        <v>18</v>
      </c>
      <c r="H249" s="115">
        <v>12.8</v>
      </c>
      <c r="I249" s="61">
        <v>254</v>
      </c>
      <c r="J249" s="60">
        <v>2.6</v>
      </c>
      <c r="K249" s="60">
        <v>3.4</v>
      </c>
      <c r="L249" s="60">
        <v>0</v>
      </c>
      <c r="M249" s="62" t="str">
        <f t="shared" si="16"/>
        <v/>
      </c>
      <c r="N249" s="62" t="str">
        <f t="shared" si="17"/>
        <v/>
      </c>
      <c r="O249" s="62">
        <v>13</v>
      </c>
      <c r="P249" s="62">
        <v>0</v>
      </c>
      <c r="Q249" s="62">
        <v>100</v>
      </c>
      <c r="T249" s="116">
        <f t="shared" si="18"/>
        <v>-2.4992804094396295</v>
      </c>
      <c r="U249" s="116">
        <f t="shared" si="19"/>
        <v>-0.7166571251241971</v>
      </c>
      <c r="V249" s="113"/>
      <c r="W249" s="116">
        <f t="shared" si="20"/>
        <v>-0.96126169593831901</v>
      </c>
      <c r="X249" s="116">
        <f t="shared" si="21"/>
        <v>-0.27563735581699889</v>
      </c>
      <c r="Z249">
        <v>23</v>
      </c>
      <c r="AA249">
        <f>SUM(M249:M255)</f>
        <v>2</v>
      </c>
    </row>
    <row r="250" spans="1:27" x14ac:dyDescent="0.2">
      <c r="A250" s="78" t="s">
        <v>72</v>
      </c>
      <c r="B250" s="78">
        <v>23</v>
      </c>
      <c r="C250" s="79">
        <v>43620</v>
      </c>
      <c r="D250" s="113" t="str">
        <f>IF(ISNA(HLOOKUP(C250,data!$C$6:$BB$6,1,FALSE)),"",HLOOKUP(C250,data!$C$6:$BB$50,45,FALSE))</f>
        <v/>
      </c>
      <c r="E250" s="115">
        <v>27</v>
      </c>
      <c r="F250" s="115">
        <v>11.5</v>
      </c>
      <c r="G250" s="115">
        <v>20</v>
      </c>
      <c r="H250" s="115">
        <v>8.8000000000000007</v>
      </c>
      <c r="I250" s="61">
        <v>131</v>
      </c>
      <c r="J250" s="60">
        <v>3.1</v>
      </c>
      <c r="K250" s="60">
        <v>7.3</v>
      </c>
      <c r="L250" s="60">
        <v>12.1</v>
      </c>
      <c r="M250" s="62" t="str">
        <f t="shared" ref="M250:M313" si="22">IF(E250&gt;18,IF(J250&lt;5,IF(K250&gt;8,1,IF(K250&gt;4,IF(L250&lt;5,1,""),"")),""),"")</f>
        <v/>
      </c>
      <c r="N250" s="62" t="str">
        <f t="shared" si="17"/>
        <v/>
      </c>
      <c r="O250" s="62">
        <v>13</v>
      </c>
      <c r="P250" s="62">
        <v>0</v>
      </c>
      <c r="Q250" s="62">
        <v>100</v>
      </c>
      <c r="T250" s="116">
        <f t="shared" si="18"/>
        <v>2.3395996986905927</v>
      </c>
      <c r="U250" s="116">
        <f t="shared" si="19"/>
        <v>-2.0337829898705735</v>
      </c>
      <c r="V250" s="113"/>
      <c r="W250" s="116">
        <f t="shared" si="20"/>
        <v>0.75470958022277179</v>
      </c>
      <c r="X250" s="116">
        <f t="shared" si="21"/>
        <v>-0.6560590289905075</v>
      </c>
    </row>
    <row r="251" spans="1:27" x14ac:dyDescent="0.2">
      <c r="A251" s="78" t="s">
        <v>73</v>
      </c>
      <c r="B251" s="78">
        <v>23</v>
      </c>
      <c r="C251" s="79">
        <v>43621</v>
      </c>
      <c r="D251" s="113" t="str">
        <f>IF(ISNA(HLOOKUP(C251,data!$C$6:$BB$6,1,FALSE)),"",HLOOKUP(C251,data!$C$6:$BB$50,45,FALSE))</f>
        <v/>
      </c>
      <c r="E251" s="115">
        <v>20.3</v>
      </c>
      <c r="F251" s="115">
        <v>11.2</v>
      </c>
      <c r="G251" s="115">
        <v>16.8</v>
      </c>
      <c r="H251" s="115">
        <v>11.2</v>
      </c>
      <c r="I251" s="61">
        <v>276</v>
      </c>
      <c r="J251" s="60">
        <v>3.1</v>
      </c>
      <c r="K251" s="60">
        <v>3.1</v>
      </c>
      <c r="L251" s="60">
        <v>21.7</v>
      </c>
      <c r="M251" s="62" t="str">
        <f t="shared" si="22"/>
        <v/>
      </c>
      <c r="N251" s="62" t="str">
        <f t="shared" ref="N251:N314" si="23">IF(ISNUMBER(D251),IF(M251=1,1,""),"")</f>
        <v/>
      </c>
      <c r="O251" s="62">
        <v>13</v>
      </c>
      <c r="P251" s="62">
        <v>0</v>
      </c>
      <c r="Q251" s="62">
        <v>100</v>
      </c>
      <c r="T251" s="116">
        <f t="shared" si="18"/>
        <v>-3.0830178756416475</v>
      </c>
      <c r="U251" s="116">
        <f t="shared" si="19"/>
        <v>0.32403823612972427</v>
      </c>
      <c r="V251" s="113"/>
      <c r="W251" s="116">
        <f t="shared" si="20"/>
        <v>-0.9945218953682734</v>
      </c>
      <c r="X251" s="116">
        <f t="shared" si="21"/>
        <v>0.10452846326765299</v>
      </c>
    </row>
    <row r="252" spans="1:27" x14ac:dyDescent="0.2">
      <c r="A252" s="78" t="s">
        <v>74</v>
      </c>
      <c r="B252" s="78">
        <v>23</v>
      </c>
      <c r="C252" s="79">
        <v>43622</v>
      </c>
      <c r="D252" s="113" t="str">
        <f>IF(ISNA(HLOOKUP(C252,data!$C$6:$BB$6,1,FALSE)),"",HLOOKUP(C252,data!$C$6:$BB$50,45,FALSE))</f>
        <v/>
      </c>
      <c r="E252" s="115">
        <v>19.899999999999999</v>
      </c>
      <c r="F252" s="115">
        <v>11</v>
      </c>
      <c r="G252" s="115">
        <v>15</v>
      </c>
      <c r="H252" s="115">
        <v>7.1</v>
      </c>
      <c r="I252" s="61">
        <v>236</v>
      </c>
      <c r="J252" s="60">
        <v>3.8</v>
      </c>
      <c r="K252" s="60">
        <v>8.8000000000000007</v>
      </c>
      <c r="L252" s="60">
        <v>4.4000000000000004</v>
      </c>
      <c r="M252" s="62">
        <f t="shared" si="22"/>
        <v>1</v>
      </c>
      <c r="N252" s="62" t="str">
        <f t="shared" si="23"/>
        <v/>
      </c>
      <c r="O252" s="62">
        <v>13</v>
      </c>
      <c r="P252" s="62">
        <v>0</v>
      </c>
      <c r="Q252" s="62">
        <v>100</v>
      </c>
      <c r="T252" s="116">
        <f t="shared" si="18"/>
        <v>-3.1503427757091571</v>
      </c>
      <c r="U252" s="116">
        <f t="shared" si="19"/>
        <v>-2.1249330331888392</v>
      </c>
      <c r="V252" s="113"/>
      <c r="W252" s="116">
        <f t="shared" si="20"/>
        <v>-0.8290375725550414</v>
      </c>
      <c r="X252" s="116">
        <f t="shared" si="21"/>
        <v>-0.55919290347074724</v>
      </c>
    </row>
    <row r="253" spans="1:27" x14ac:dyDescent="0.2">
      <c r="A253" s="128" t="s">
        <v>75</v>
      </c>
      <c r="B253" s="128">
        <v>23</v>
      </c>
      <c r="C253" s="114">
        <v>43623</v>
      </c>
      <c r="D253" s="126">
        <f>IF(ISNA(HLOOKUP(C253,data!$C$6:$BB$6,1,FALSE)),"",HLOOKUP(C253,data!$C$6:$BB$50,45,FALSE))</f>
        <v>19</v>
      </c>
      <c r="E253" s="115">
        <v>23.5</v>
      </c>
      <c r="F253" s="115">
        <v>8.8000000000000007</v>
      </c>
      <c r="G253" s="115">
        <v>15.7</v>
      </c>
      <c r="H253" s="115">
        <v>5.0999999999999996</v>
      </c>
      <c r="I253" s="61">
        <v>155</v>
      </c>
      <c r="J253" s="60">
        <v>5.3</v>
      </c>
      <c r="K253" s="60">
        <v>8.1</v>
      </c>
      <c r="L253" s="60">
        <v>0.6</v>
      </c>
      <c r="M253" s="62" t="str">
        <f t="shared" si="22"/>
        <v/>
      </c>
      <c r="N253" s="62" t="str">
        <f t="shared" si="23"/>
        <v/>
      </c>
      <c r="O253" s="62">
        <v>13</v>
      </c>
      <c r="P253" s="62">
        <v>0</v>
      </c>
      <c r="Q253" s="62">
        <v>100</v>
      </c>
      <c r="T253" s="116">
        <f t="shared" si="18"/>
        <v>2.239876787225707</v>
      </c>
      <c r="U253" s="116">
        <f t="shared" si="19"/>
        <v>-4.8034312712942446</v>
      </c>
      <c r="V253" s="113"/>
      <c r="W253" s="116">
        <f t="shared" si="20"/>
        <v>0.4226182617406995</v>
      </c>
      <c r="X253" s="116">
        <f t="shared" si="21"/>
        <v>-0.90630778703664994</v>
      </c>
    </row>
    <row r="254" spans="1:27" x14ac:dyDescent="0.2">
      <c r="A254" s="78" t="s">
        <v>76</v>
      </c>
      <c r="B254" s="78">
        <v>23</v>
      </c>
      <c r="C254" s="79">
        <v>43624</v>
      </c>
      <c r="D254" s="113" t="str">
        <f>IF(ISNA(HLOOKUP(C254,data!$C$6:$BB$6,1,FALSE)),"",HLOOKUP(C254,data!$C$6:$BB$50,45,FALSE))</f>
        <v/>
      </c>
      <c r="E254" s="115">
        <v>19.7</v>
      </c>
      <c r="F254" s="115">
        <v>10.6</v>
      </c>
      <c r="G254" s="115">
        <v>14.6</v>
      </c>
      <c r="H254" s="115">
        <v>9.3000000000000007</v>
      </c>
      <c r="I254" s="61">
        <v>211</v>
      </c>
      <c r="J254" s="60">
        <v>8.4</v>
      </c>
      <c r="K254" s="60">
        <v>6</v>
      </c>
      <c r="L254" s="60">
        <v>0.3</v>
      </c>
      <c r="M254" s="62" t="str">
        <f t="shared" si="22"/>
        <v/>
      </c>
      <c r="N254" s="62" t="str">
        <f t="shared" si="23"/>
        <v/>
      </c>
      <c r="O254" s="62">
        <v>13</v>
      </c>
      <c r="P254" s="62">
        <v>0</v>
      </c>
      <c r="Q254" s="62">
        <v>100</v>
      </c>
      <c r="T254" s="116">
        <f t="shared" si="18"/>
        <v>-4.3263198292444551</v>
      </c>
      <c r="U254" s="116">
        <f t="shared" si="19"/>
        <v>-7.2002053258977439</v>
      </c>
      <c r="V254" s="113"/>
      <c r="W254" s="116">
        <f t="shared" si="20"/>
        <v>-0.51503807491005416</v>
      </c>
      <c r="X254" s="116">
        <f t="shared" si="21"/>
        <v>-0.85716730070211233</v>
      </c>
    </row>
    <row r="255" spans="1:27" x14ac:dyDescent="0.2">
      <c r="A255" s="128" t="s">
        <v>77</v>
      </c>
      <c r="B255" s="128">
        <v>23</v>
      </c>
      <c r="C255" s="114">
        <v>43625</v>
      </c>
      <c r="D255" s="126">
        <f>IF(ISNA(HLOOKUP(C255,data!$C$6:$BB$6,1,FALSE)),"",HLOOKUP(C255,data!$C$6:$BB$50,45,FALSE))</f>
        <v>19</v>
      </c>
      <c r="E255" s="115">
        <v>20.9</v>
      </c>
      <c r="F255" s="115">
        <v>8.1999999999999993</v>
      </c>
      <c r="G255" s="115">
        <v>15.7</v>
      </c>
      <c r="H255" s="115">
        <v>6.1</v>
      </c>
      <c r="I255" s="61">
        <v>289</v>
      </c>
      <c r="J255" s="60">
        <v>2.8</v>
      </c>
      <c r="K255" s="60">
        <v>7</v>
      </c>
      <c r="L255" s="60">
        <v>0</v>
      </c>
      <c r="M255" s="62">
        <f t="shared" si="22"/>
        <v>1</v>
      </c>
      <c r="N255" s="62">
        <f t="shared" si="23"/>
        <v>1</v>
      </c>
      <c r="O255" s="62">
        <v>13</v>
      </c>
      <c r="P255" s="62">
        <v>0</v>
      </c>
      <c r="Q255" s="62">
        <v>100</v>
      </c>
      <c r="T255" s="116">
        <f t="shared" si="18"/>
        <v>-2.6474520116780873</v>
      </c>
      <c r="U255" s="116">
        <f t="shared" si="19"/>
        <v>0.91159083248003758</v>
      </c>
      <c r="V255" s="113"/>
      <c r="W255" s="116">
        <f t="shared" si="20"/>
        <v>-0.94551857559931696</v>
      </c>
      <c r="X255" s="116">
        <f t="shared" si="21"/>
        <v>0.32556815445715631</v>
      </c>
    </row>
    <row r="256" spans="1:27" x14ac:dyDescent="0.2">
      <c r="A256" s="78" t="s">
        <v>71</v>
      </c>
      <c r="B256" s="78">
        <v>24</v>
      </c>
      <c r="C256" s="79">
        <v>43626</v>
      </c>
      <c r="D256" s="113" t="str">
        <f>IF(ISNA(HLOOKUP(C256,data!$C$6:$BB$6,1,FALSE)),"",HLOOKUP(C256,data!$C$6:$BB$50,45,FALSE))</f>
        <v/>
      </c>
      <c r="E256" s="115">
        <v>22.6</v>
      </c>
      <c r="F256" s="115">
        <v>12.6</v>
      </c>
      <c r="G256" s="115">
        <v>16.899999999999999</v>
      </c>
      <c r="H256" s="115">
        <v>11.5</v>
      </c>
      <c r="I256" s="61">
        <v>64</v>
      </c>
      <c r="J256" s="60">
        <v>2.8</v>
      </c>
      <c r="K256" s="60">
        <v>4.7</v>
      </c>
      <c r="L256" s="60">
        <v>2.1</v>
      </c>
      <c r="M256" s="62">
        <f t="shared" si="22"/>
        <v>1</v>
      </c>
      <c r="N256" s="62" t="str">
        <f t="shared" si="23"/>
        <v/>
      </c>
      <c r="O256" s="62">
        <v>13</v>
      </c>
      <c r="P256" s="62">
        <v>0</v>
      </c>
      <c r="Q256" s="62">
        <v>100</v>
      </c>
      <c r="T256" s="116">
        <f t="shared" si="18"/>
        <v>2.5166233296376674</v>
      </c>
      <c r="U256" s="116">
        <f t="shared" si="19"/>
        <v>1.2274392110094168</v>
      </c>
      <c r="V256" s="113"/>
      <c r="W256" s="116">
        <f t="shared" si="20"/>
        <v>0.89879404629916704</v>
      </c>
      <c r="X256" s="116">
        <f t="shared" si="21"/>
        <v>0.43837114678907746</v>
      </c>
      <c r="Z256">
        <v>24</v>
      </c>
      <c r="AA256">
        <f>SUM(M256:M262)</f>
        <v>4</v>
      </c>
    </row>
    <row r="257" spans="1:27" x14ac:dyDescent="0.2">
      <c r="A257" s="128" t="s">
        <v>72</v>
      </c>
      <c r="B257" s="128">
        <v>24</v>
      </c>
      <c r="C257" s="114">
        <v>43627</v>
      </c>
      <c r="D257" s="126">
        <f>IF(ISNA(HLOOKUP(C257,data!$C$6:$BB$6,1,FALSE)),"",HLOOKUP(C257,data!$C$6:$BB$50,45,FALSE))</f>
        <v>20.5</v>
      </c>
      <c r="E257" s="115">
        <v>20.7</v>
      </c>
      <c r="F257" s="115">
        <v>11.3</v>
      </c>
      <c r="G257" s="115">
        <v>16.2</v>
      </c>
      <c r="H257" s="115">
        <v>11.1</v>
      </c>
      <c r="I257" s="61">
        <v>264</v>
      </c>
      <c r="J257" s="60">
        <v>2.9</v>
      </c>
      <c r="K257" s="60">
        <v>7.7</v>
      </c>
      <c r="L257" s="60">
        <v>0</v>
      </c>
      <c r="M257" s="62">
        <f t="shared" si="22"/>
        <v>1</v>
      </c>
      <c r="N257" s="62">
        <f t="shared" si="23"/>
        <v>1</v>
      </c>
      <c r="O257" s="62">
        <v>13</v>
      </c>
      <c r="P257" s="62">
        <v>0</v>
      </c>
      <c r="Q257" s="62">
        <v>100</v>
      </c>
      <c r="T257" s="116">
        <f t="shared" si="18"/>
        <v>-2.8841134965679927</v>
      </c>
      <c r="U257" s="116">
        <f t="shared" si="19"/>
        <v>-0.30313254347619473</v>
      </c>
      <c r="V257" s="113"/>
      <c r="W257" s="116">
        <f t="shared" si="20"/>
        <v>-0.9945218953682734</v>
      </c>
      <c r="X257" s="116">
        <f t="shared" si="21"/>
        <v>-0.10452846326765336</v>
      </c>
    </row>
    <row r="258" spans="1:27" x14ac:dyDescent="0.2">
      <c r="A258" s="78" t="s">
        <v>73</v>
      </c>
      <c r="B258" s="78">
        <v>24</v>
      </c>
      <c r="C258" s="79">
        <v>43628</v>
      </c>
      <c r="D258" s="113" t="str">
        <f>IF(ISNA(HLOOKUP(C258,data!$C$6:$BB$6,1,FALSE)),"",HLOOKUP(C258,data!$C$6:$BB$50,45,FALSE))</f>
        <v/>
      </c>
      <c r="E258" s="115">
        <v>18.8</v>
      </c>
      <c r="F258" s="115">
        <v>10.1</v>
      </c>
      <c r="G258" s="115">
        <v>14.2</v>
      </c>
      <c r="H258" s="115">
        <v>8.1999999999999993</v>
      </c>
      <c r="I258" s="61">
        <v>216</v>
      </c>
      <c r="J258" s="60">
        <v>3.6</v>
      </c>
      <c r="K258" s="60">
        <v>5.0999999999999996</v>
      </c>
      <c r="L258" s="60">
        <v>20</v>
      </c>
      <c r="M258" s="62" t="str">
        <f t="shared" si="22"/>
        <v/>
      </c>
      <c r="N258" s="62" t="str">
        <f t="shared" si="23"/>
        <v/>
      </c>
      <c r="O258" s="62">
        <v>13</v>
      </c>
      <c r="P258" s="62">
        <v>0</v>
      </c>
      <c r="Q258" s="62">
        <v>100</v>
      </c>
      <c r="T258" s="116">
        <f t="shared" si="18"/>
        <v>-2.1160269082529028</v>
      </c>
      <c r="U258" s="116">
        <f t="shared" si="19"/>
        <v>-2.9124611797498114</v>
      </c>
      <c r="V258" s="113"/>
      <c r="W258" s="116">
        <f t="shared" si="20"/>
        <v>-0.58778525229247303</v>
      </c>
      <c r="X258" s="116">
        <f t="shared" si="21"/>
        <v>-0.80901699437494756</v>
      </c>
    </row>
    <row r="259" spans="1:27" x14ac:dyDescent="0.2">
      <c r="A259" s="78" t="s">
        <v>74</v>
      </c>
      <c r="B259" s="78">
        <v>24</v>
      </c>
      <c r="C259" s="79">
        <v>43629</v>
      </c>
      <c r="D259" s="113" t="str">
        <f>IF(ISNA(HLOOKUP(C259,data!$C$6:$BB$6,1,FALSE)),"",HLOOKUP(C259,data!$C$6:$BB$50,45,FALSE))</f>
        <v/>
      </c>
      <c r="E259" s="115">
        <v>20.100000000000001</v>
      </c>
      <c r="F259" s="115">
        <v>11.4</v>
      </c>
      <c r="G259" s="115">
        <v>14.9</v>
      </c>
      <c r="H259" s="115">
        <v>10.4</v>
      </c>
      <c r="I259" s="61">
        <v>193</v>
      </c>
      <c r="J259" s="60">
        <v>5.0999999999999996</v>
      </c>
      <c r="K259" s="60">
        <v>8.4</v>
      </c>
      <c r="L259" s="60">
        <v>5.5</v>
      </c>
      <c r="M259" s="62" t="str">
        <f t="shared" si="22"/>
        <v/>
      </c>
      <c r="N259" s="62" t="str">
        <f t="shared" si="23"/>
        <v/>
      </c>
      <c r="O259" s="62">
        <v>13</v>
      </c>
      <c r="P259" s="62">
        <v>0</v>
      </c>
      <c r="Q259" s="62">
        <v>100</v>
      </c>
      <c r="T259" s="116">
        <f t="shared" si="18"/>
        <v>-1.1472503771537113</v>
      </c>
      <c r="U259" s="116">
        <f t="shared" si="19"/>
        <v>-4.9692873304046996</v>
      </c>
      <c r="V259" s="113"/>
      <c r="W259" s="116">
        <f t="shared" si="20"/>
        <v>-0.22495105434386498</v>
      </c>
      <c r="X259" s="116">
        <f t="shared" si="21"/>
        <v>-0.97437006478523525</v>
      </c>
    </row>
    <row r="260" spans="1:27" x14ac:dyDescent="0.2">
      <c r="A260" s="78" t="s">
        <v>75</v>
      </c>
      <c r="B260" s="78">
        <v>24</v>
      </c>
      <c r="C260" s="79">
        <v>43630</v>
      </c>
      <c r="D260" s="113" t="str">
        <f>IF(ISNA(HLOOKUP(C260,data!$C$6:$BB$6,1,FALSE)),"",HLOOKUP(C260,data!$C$6:$BB$50,45,FALSE))</f>
        <v/>
      </c>
      <c r="E260" s="115">
        <v>24.8</v>
      </c>
      <c r="F260" s="115">
        <v>11.7</v>
      </c>
      <c r="G260" s="115">
        <v>18.399999999999999</v>
      </c>
      <c r="H260" s="115">
        <v>10.4</v>
      </c>
      <c r="I260" s="61">
        <v>193</v>
      </c>
      <c r="J260" s="60">
        <v>2.9</v>
      </c>
      <c r="K260" s="60">
        <v>7.5</v>
      </c>
      <c r="L260" s="103">
        <v>0.3</v>
      </c>
      <c r="M260" s="62">
        <f t="shared" si="22"/>
        <v>1</v>
      </c>
      <c r="N260" s="62" t="str">
        <f t="shared" si="23"/>
        <v/>
      </c>
      <c r="O260" s="62">
        <v>13</v>
      </c>
      <c r="P260" s="62">
        <v>0</v>
      </c>
      <c r="Q260" s="62">
        <v>100</v>
      </c>
      <c r="T260" s="116">
        <f t="shared" si="18"/>
        <v>-0.65235805759720844</v>
      </c>
      <c r="U260" s="116">
        <f t="shared" si="19"/>
        <v>-2.8256731878771819</v>
      </c>
      <c r="V260" s="113"/>
      <c r="W260" s="116">
        <f t="shared" si="20"/>
        <v>-0.22495105434386498</v>
      </c>
      <c r="X260" s="116">
        <f t="shared" si="21"/>
        <v>-0.97437006478523525</v>
      </c>
    </row>
    <row r="261" spans="1:27" x14ac:dyDescent="0.2">
      <c r="A261" s="78" t="s">
        <v>76</v>
      </c>
      <c r="B261" s="78">
        <v>24</v>
      </c>
      <c r="C261" s="79">
        <v>43631</v>
      </c>
      <c r="D261" s="113" t="str">
        <f>IF(ISNA(HLOOKUP(C261,data!$C$6:$BB$6,1,FALSE)),"",HLOOKUP(C261,data!$C$6:$BB$50,45,FALSE))</f>
        <v/>
      </c>
      <c r="E261" s="115">
        <v>20.8</v>
      </c>
      <c r="F261" s="115">
        <v>11.8</v>
      </c>
      <c r="G261" s="115">
        <v>16.399999999999999</v>
      </c>
      <c r="H261" s="115">
        <v>9.5</v>
      </c>
      <c r="I261" s="61">
        <v>279</v>
      </c>
      <c r="J261" s="60">
        <v>2.6</v>
      </c>
      <c r="K261" s="60">
        <v>6.7</v>
      </c>
      <c r="L261" s="60">
        <v>6.3</v>
      </c>
      <c r="M261" s="62" t="str">
        <f t="shared" si="22"/>
        <v/>
      </c>
      <c r="N261" s="62" t="str">
        <f t="shared" si="23"/>
        <v/>
      </c>
      <c r="O261" s="62">
        <v>13</v>
      </c>
      <c r="P261" s="62">
        <v>0</v>
      </c>
      <c r="Q261" s="62">
        <v>100</v>
      </c>
      <c r="T261" s="116">
        <f t="shared" si="18"/>
        <v>-2.5679896855473583</v>
      </c>
      <c r="U261" s="116">
        <f t="shared" si="19"/>
        <v>0.40672960910459977</v>
      </c>
      <c r="V261" s="113"/>
      <c r="W261" s="116">
        <f t="shared" si="20"/>
        <v>-0.98768834059513777</v>
      </c>
      <c r="X261" s="116">
        <f t="shared" si="21"/>
        <v>0.15643446504023067</v>
      </c>
    </row>
    <row r="262" spans="1:27" x14ac:dyDescent="0.2">
      <c r="A262" s="128" t="s">
        <v>77</v>
      </c>
      <c r="B262" s="128">
        <v>24</v>
      </c>
      <c r="C262" s="114">
        <v>43632</v>
      </c>
      <c r="D262" s="126">
        <f>IF(ISNA(HLOOKUP(C262,data!$C$6:$BB$6,1,FALSE)),"",HLOOKUP(C262,data!$C$6:$BB$50,45,FALSE))</f>
        <v>22</v>
      </c>
      <c r="E262" s="115">
        <v>22.6</v>
      </c>
      <c r="F262" s="115">
        <v>11.9</v>
      </c>
      <c r="G262" s="115">
        <v>17.2</v>
      </c>
      <c r="H262" s="115">
        <v>8.9</v>
      </c>
      <c r="I262" s="61">
        <v>217</v>
      </c>
      <c r="J262" s="60">
        <v>3.3</v>
      </c>
      <c r="K262" s="60">
        <v>9.3000000000000007</v>
      </c>
      <c r="L262" s="60">
        <v>0</v>
      </c>
      <c r="M262" s="62">
        <f t="shared" si="22"/>
        <v>1</v>
      </c>
      <c r="N262" s="62">
        <f t="shared" si="23"/>
        <v>1</v>
      </c>
      <c r="O262" s="62">
        <v>13</v>
      </c>
      <c r="P262" s="62">
        <v>0</v>
      </c>
      <c r="Q262" s="62">
        <v>100</v>
      </c>
      <c r="T262" s="116">
        <f t="shared" si="18"/>
        <v>-1.9859895764017585</v>
      </c>
      <c r="U262" s="116">
        <f t="shared" si="19"/>
        <v>-2.6354971831560667</v>
      </c>
      <c r="V262" s="113"/>
      <c r="W262" s="116">
        <f t="shared" si="20"/>
        <v>-0.60181502315204805</v>
      </c>
      <c r="X262" s="116">
        <f t="shared" si="21"/>
        <v>-0.79863551004729305</v>
      </c>
    </row>
    <row r="263" spans="1:27" x14ac:dyDescent="0.2">
      <c r="A263" s="78" t="s">
        <v>71</v>
      </c>
      <c r="B263" s="78">
        <v>25</v>
      </c>
      <c r="C263" s="79">
        <v>43633</v>
      </c>
      <c r="D263" s="113" t="str">
        <f>IF(ISNA(HLOOKUP(C263,data!$C$6:$BB$6,1,FALSE)),"",HLOOKUP(C263,data!$C$6:$BB$50,45,FALSE))</f>
        <v/>
      </c>
      <c r="E263" s="115">
        <v>26.7</v>
      </c>
      <c r="F263" s="115">
        <v>10.9</v>
      </c>
      <c r="G263" s="115">
        <v>20.2</v>
      </c>
      <c r="H263" s="115">
        <v>7.3</v>
      </c>
      <c r="I263" s="61">
        <v>182</v>
      </c>
      <c r="J263" s="60">
        <v>2</v>
      </c>
      <c r="K263" s="60">
        <v>14.1</v>
      </c>
      <c r="L263" s="60">
        <v>0</v>
      </c>
      <c r="M263" s="62">
        <f t="shared" si="22"/>
        <v>1</v>
      </c>
      <c r="N263" s="62" t="str">
        <f t="shared" si="23"/>
        <v/>
      </c>
      <c r="O263" s="62">
        <v>13</v>
      </c>
      <c r="P263" s="62">
        <v>0</v>
      </c>
      <c r="Q263" s="62">
        <v>100</v>
      </c>
      <c r="T263" s="116">
        <f t="shared" si="18"/>
        <v>-6.97989934050018E-2</v>
      </c>
      <c r="U263" s="116">
        <f t="shared" si="19"/>
        <v>-1.9987816540381915</v>
      </c>
      <c r="V263" s="113"/>
      <c r="W263" s="116">
        <f t="shared" si="20"/>
        <v>-3.48994967025009E-2</v>
      </c>
      <c r="X263" s="116">
        <f t="shared" si="21"/>
        <v>-0.99939082701909576</v>
      </c>
      <c r="Z263">
        <v>25</v>
      </c>
      <c r="AA263">
        <f>SUM(M263:M269)</f>
        <v>7</v>
      </c>
    </row>
    <row r="264" spans="1:27" x14ac:dyDescent="0.2">
      <c r="A264" s="78" t="s">
        <v>72</v>
      </c>
      <c r="B264" s="78">
        <v>25</v>
      </c>
      <c r="C264" s="79">
        <v>43634</v>
      </c>
      <c r="D264" s="113" t="str">
        <f>IF(ISNA(HLOOKUP(C264,data!$C$6:$BB$6,1,FALSE)),"",HLOOKUP(C264,data!$C$6:$BB$50,45,FALSE))</f>
        <v/>
      </c>
      <c r="E264" s="115">
        <v>28.3</v>
      </c>
      <c r="F264" s="115">
        <v>12.7</v>
      </c>
      <c r="G264" s="115">
        <v>22.3</v>
      </c>
      <c r="H264" s="115">
        <v>10.1</v>
      </c>
      <c r="I264" s="61">
        <v>16</v>
      </c>
      <c r="J264" s="60">
        <v>1.7</v>
      </c>
      <c r="K264" s="60">
        <v>11.9</v>
      </c>
      <c r="L264" s="60">
        <v>0</v>
      </c>
      <c r="M264" s="62">
        <f t="shared" si="22"/>
        <v>1</v>
      </c>
      <c r="N264" s="62" t="str">
        <f t="shared" si="23"/>
        <v/>
      </c>
      <c r="O264" s="62">
        <v>13</v>
      </c>
      <c r="P264" s="62">
        <v>0</v>
      </c>
      <c r="Q264" s="62">
        <v>100</v>
      </c>
      <c r="T264" s="116">
        <f t="shared" si="18"/>
        <v>0.46858350488889855</v>
      </c>
      <c r="U264" s="116">
        <f t="shared" si="19"/>
        <v>1.6341448830951422</v>
      </c>
      <c r="V264" s="113"/>
      <c r="W264" s="116">
        <f t="shared" si="20"/>
        <v>0.27563735581699916</v>
      </c>
      <c r="X264" s="116">
        <f t="shared" si="21"/>
        <v>0.96126169593831889</v>
      </c>
    </row>
    <row r="265" spans="1:27" x14ac:dyDescent="0.2">
      <c r="A265" s="128" t="s">
        <v>73</v>
      </c>
      <c r="B265" s="128">
        <v>25</v>
      </c>
      <c r="C265" s="114">
        <v>43635</v>
      </c>
      <c r="D265" s="126">
        <f>IF(ISNA(HLOOKUP(C265,data!$C$6:$BB$6,1,FALSE)),"",HLOOKUP(C265,data!$C$6:$BB$50,45,FALSE))</f>
        <v>28</v>
      </c>
      <c r="E265" s="115">
        <v>27.9</v>
      </c>
      <c r="F265" s="115">
        <v>16.8</v>
      </c>
      <c r="G265" s="115">
        <v>20.8</v>
      </c>
      <c r="H265" s="115">
        <v>12.9</v>
      </c>
      <c r="I265" s="61">
        <v>200</v>
      </c>
      <c r="J265" s="60">
        <v>2.9</v>
      </c>
      <c r="K265" s="60">
        <v>5.9</v>
      </c>
      <c r="L265" s="60">
        <v>1.3</v>
      </c>
      <c r="M265" s="62">
        <f t="shared" si="22"/>
        <v>1</v>
      </c>
      <c r="N265" s="62">
        <f t="shared" si="23"/>
        <v>1</v>
      </c>
      <c r="O265" s="62">
        <v>13</v>
      </c>
      <c r="P265" s="62">
        <v>0</v>
      </c>
      <c r="Q265" s="62">
        <v>100</v>
      </c>
      <c r="T265" s="116">
        <f t="shared" si="18"/>
        <v>-0.99185841564443911</v>
      </c>
      <c r="U265" s="116">
        <f t="shared" si="19"/>
        <v>-2.7251086002791345</v>
      </c>
      <c r="V265" s="113"/>
      <c r="W265" s="116">
        <f t="shared" si="20"/>
        <v>-0.34202014332566866</v>
      </c>
      <c r="X265" s="116">
        <f t="shared" si="21"/>
        <v>-0.93969262078590843</v>
      </c>
    </row>
    <row r="266" spans="1:27" x14ac:dyDescent="0.2">
      <c r="A266" s="78" t="s">
        <v>74</v>
      </c>
      <c r="B266" s="78">
        <v>25</v>
      </c>
      <c r="C266" s="79">
        <v>43636</v>
      </c>
      <c r="D266" s="113" t="str">
        <f>IF(ISNA(HLOOKUP(C266,data!$C$6:$BB$6,1,FALSE)),"",HLOOKUP(C266,data!$C$6:$BB$50,45,FALSE))</f>
        <v/>
      </c>
      <c r="E266" s="115">
        <v>22</v>
      </c>
      <c r="F266" s="115">
        <v>10.4</v>
      </c>
      <c r="G266" s="115">
        <v>17.2</v>
      </c>
      <c r="H266" s="115">
        <v>6.6</v>
      </c>
      <c r="I266" s="61">
        <v>247</v>
      </c>
      <c r="J266" s="60">
        <v>3.8</v>
      </c>
      <c r="K266" s="60">
        <v>4.4000000000000004</v>
      </c>
      <c r="L266" s="60">
        <v>0</v>
      </c>
      <c r="M266" s="62">
        <f t="shared" si="22"/>
        <v>1</v>
      </c>
      <c r="N266" s="62" t="str">
        <f t="shared" si="23"/>
        <v/>
      </c>
      <c r="O266" s="62">
        <v>13</v>
      </c>
      <c r="P266" s="62">
        <v>0</v>
      </c>
      <c r="Q266" s="62">
        <v>100</v>
      </c>
      <c r="T266" s="116">
        <f t="shared" si="18"/>
        <v>-3.4979184431192727</v>
      </c>
      <c r="U266" s="116">
        <f t="shared" si="19"/>
        <v>-1.4847782882592404</v>
      </c>
      <c r="V266" s="113"/>
      <c r="W266" s="116">
        <f t="shared" si="20"/>
        <v>-0.92050485345244026</v>
      </c>
      <c r="X266" s="116">
        <f t="shared" si="21"/>
        <v>-0.39073112848927383</v>
      </c>
    </row>
    <row r="267" spans="1:27" x14ac:dyDescent="0.2">
      <c r="A267" s="78" t="s">
        <v>75</v>
      </c>
      <c r="B267" s="78">
        <v>25</v>
      </c>
      <c r="C267" s="79">
        <v>43637</v>
      </c>
      <c r="D267" s="113" t="str">
        <f>IF(ISNA(HLOOKUP(C267,data!$C$6:$BB$6,1,FALSE)),"",HLOOKUP(C267,data!$C$6:$BB$50,45,FALSE))</f>
        <v/>
      </c>
      <c r="E267" s="115">
        <v>21.9</v>
      </c>
      <c r="F267" s="115">
        <v>9.1999999999999993</v>
      </c>
      <c r="G267" s="115">
        <v>15.4</v>
      </c>
      <c r="H267" s="115">
        <v>4.9000000000000004</v>
      </c>
      <c r="I267" s="61">
        <v>258</v>
      </c>
      <c r="J267" s="60">
        <v>3.1</v>
      </c>
      <c r="K267" s="60">
        <v>11.2</v>
      </c>
      <c r="L267" s="60">
        <v>0</v>
      </c>
      <c r="M267" s="62">
        <f t="shared" si="22"/>
        <v>1</v>
      </c>
      <c r="N267" s="62" t="str">
        <f t="shared" si="23"/>
        <v/>
      </c>
      <c r="O267" s="62">
        <v>13</v>
      </c>
      <c r="P267" s="62">
        <v>0</v>
      </c>
      <c r="Q267" s="62">
        <v>100</v>
      </c>
      <c r="T267" s="116">
        <f t="shared" si="18"/>
        <v>-3.0322575622747974</v>
      </c>
      <c r="U267" s="116">
        <f t="shared" si="19"/>
        <v>-0.64452624153505533</v>
      </c>
      <c r="V267" s="113"/>
      <c r="W267" s="116">
        <f t="shared" si="20"/>
        <v>-0.97814760073380558</v>
      </c>
      <c r="X267" s="116">
        <f t="shared" si="21"/>
        <v>-0.20791169081775979</v>
      </c>
    </row>
    <row r="268" spans="1:27" x14ac:dyDescent="0.2">
      <c r="A268" s="78" t="s">
        <v>76</v>
      </c>
      <c r="B268" s="78">
        <v>25</v>
      </c>
      <c r="C268" s="79">
        <v>43638</v>
      </c>
      <c r="D268" s="113" t="str">
        <f>IF(ISNA(HLOOKUP(C268,data!$C$6:$BB$6,1,FALSE)),"",HLOOKUP(C268,data!$C$6:$BB$50,45,FALSE))</f>
        <v/>
      </c>
      <c r="E268" s="115">
        <v>24.7</v>
      </c>
      <c r="F268" s="115">
        <v>7.9</v>
      </c>
      <c r="G268" s="115">
        <v>18</v>
      </c>
      <c r="H268" s="115">
        <v>4.2</v>
      </c>
      <c r="I268" s="61">
        <v>35</v>
      </c>
      <c r="J268" s="60">
        <v>3.4</v>
      </c>
      <c r="K268" s="60">
        <v>13</v>
      </c>
      <c r="L268" s="60">
        <v>0</v>
      </c>
      <c r="M268" s="62">
        <f t="shared" si="22"/>
        <v>1</v>
      </c>
      <c r="N268" s="62" t="str">
        <f t="shared" si="23"/>
        <v/>
      </c>
      <c r="O268" s="62">
        <v>13</v>
      </c>
      <c r="P268" s="62">
        <v>0</v>
      </c>
      <c r="Q268" s="62">
        <v>100</v>
      </c>
      <c r="T268" s="116">
        <f t="shared" si="18"/>
        <v>1.9501598835935565</v>
      </c>
      <c r="U268" s="116">
        <f t="shared" si="19"/>
        <v>2.7851169505825721</v>
      </c>
      <c r="V268" s="113"/>
      <c r="W268" s="116">
        <f t="shared" si="20"/>
        <v>0.57357643635104605</v>
      </c>
      <c r="X268" s="116">
        <f t="shared" si="21"/>
        <v>0.8191520442889918</v>
      </c>
    </row>
    <row r="269" spans="1:27" x14ac:dyDescent="0.2">
      <c r="A269" s="78" t="s">
        <v>77</v>
      </c>
      <c r="B269" s="78">
        <v>25</v>
      </c>
      <c r="C269" s="79">
        <v>43639</v>
      </c>
      <c r="D269" s="113" t="str">
        <f>IF(ISNA(HLOOKUP(C269,data!$C$6:$BB$6,1,FALSE)),"",HLOOKUP(C269,data!$C$6:$BB$50,45,FALSE))</f>
        <v/>
      </c>
      <c r="E269" s="115">
        <v>29.9</v>
      </c>
      <c r="F269" s="115">
        <v>13</v>
      </c>
      <c r="G269" s="115">
        <v>23.9</v>
      </c>
      <c r="H269" s="115">
        <v>11.4</v>
      </c>
      <c r="I269" s="61">
        <v>96</v>
      </c>
      <c r="J269" s="60">
        <v>3.2</v>
      </c>
      <c r="K269" s="60">
        <v>12.2</v>
      </c>
      <c r="L269" s="60">
        <v>0</v>
      </c>
      <c r="M269" s="62">
        <f t="shared" si="22"/>
        <v>1</v>
      </c>
      <c r="N269" s="62" t="str">
        <f t="shared" si="23"/>
        <v/>
      </c>
      <c r="O269" s="62">
        <v>13</v>
      </c>
      <c r="P269" s="62">
        <v>0</v>
      </c>
      <c r="Q269" s="62">
        <v>100</v>
      </c>
      <c r="T269" s="116">
        <f t="shared" si="18"/>
        <v>3.182470065178475</v>
      </c>
      <c r="U269" s="116">
        <f t="shared" si="19"/>
        <v>-0.33449108245649067</v>
      </c>
      <c r="V269" s="113"/>
      <c r="W269" s="116">
        <f t="shared" si="20"/>
        <v>0.9945218953682734</v>
      </c>
      <c r="X269" s="116">
        <f t="shared" si="21"/>
        <v>-0.10452846326765333</v>
      </c>
    </row>
    <row r="270" spans="1:27" x14ac:dyDescent="0.2">
      <c r="A270" s="78" t="s">
        <v>71</v>
      </c>
      <c r="B270" s="78">
        <v>26</v>
      </c>
      <c r="C270" s="79">
        <v>43640</v>
      </c>
      <c r="D270" s="113" t="str">
        <f>IF(ISNA(HLOOKUP(C270,data!$C$6:$BB$6,1,FALSE)),"",HLOOKUP(C270,data!$C$6:$BB$50,45,FALSE))</f>
        <v/>
      </c>
      <c r="E270" s="115">
        <v>32.6</v>
      </c>
      <c r="F270" s="115">
        <v>19.7</v>
      </c>
      <c r="G270" s="115">
        <v>26.7</v>
      </c>
      <c r="H270" s="115">
        <v>19</v>
      </c>
      <c r="I270" s="61">
        <v>119</v>
      </c>
      <c r="J270" s="60">
        <v>2.9</v>
      </c>
      <c r="K270" s="60">
        <v>10.9</v>
      </c>
      <c r="L270" s="60">
        <v>0</v>
      </c>
      <c r="M270" s="62">
        <f t="shared" si="22"/>
        <v>1</v>
      </c>
      <c r="N270" s="62" t="str">
        <f t="shared" si="23"/>
        <v/>
      </c>
      <c r="O270" s="62">
        <v>13</v>
      </c>
      <c r="P270" s="62">
        <v>0</v>
      </c>
      <c r="Q270" s="62">
        <v>100</v>
      </c>
      <c r="T270" s="116">
        <f t="shared" si="18"/>
        <v>2.5363971507042478</v>
      </c>
      <c r="U270" s="116">
        <f t="shared" si="19"/>
        <v>-1.4059478987143772</v>
      </c>
      <c r="V270" s="113"/>
      <c r="W270" s="116">
        <f t="shared" si="20"/>
        <v>0.87461970713939585</v>
      </c>
      <c r="X270" s="116">
        <f t="shared" si="21"/>
        <v>-0.484809620246337</v>
      </c>
      <c r="Z270">
        <v>26</v>
      </c>
      <c r="AA270">
        <f>SUM(M270:M276)</f>
        <v>7</v>
      </c>
    </row>
    <row r="271" spans="1:27" x14ac:dyDescent="0.2">
      <c r="A271" s="78" t="s">
        <v>72</v>
      </c>
      <c r="B271" s="78">
        <v>26</v>
      </c>
      <c r="C271" s="79">
        <v>43641</v>
      </c>
      <c r="D271" s="113" t="str">
        <f>IF(ISNA(HLOOKUP(C271,data!$C$6:$BB$6,1,FALSE)),"",HLOOKUP(C271,data!$C$6:$BB$50,45,FALSE))</f>
        <v/>
      </c>
      <c r="E271" s="115">
        <v>35.1</v>
      </c>
      <c r="F271" s="115">
        <v>20.399999999999999</v>
      </c>
      <c r="G271" s="115">
        <v>27.9</v>
      </c>
      <c r="H271" s="115">
        <v>19.2</v>
      </c>
      <c r="I271" s="61">
        <v>203</v>
      </c>
      <c r="J271" s="60">
        <v>3.3</v>
      </c>
      <c r="K271" s="60">
        <v>10.7</v>
      </c>
      <c r="L271" s="60">
        <v>0</v>
      </c>
      <c r="M271" s="62">
        <f t="shared" si="22"/>
        <v>1</v>
      </c>
      <c r="N271" s="62" t="str">
        <f t="shared" si="23"/>
        <v/>
      </c>
      <c r="O271" s="62">
        <v>13</v>
      </c>
      <c r="P271" s="62">
        <v>0</v>
      </c>
      <c r="Q271" s="62">
        <v>100</v>
      </c>
      <c r="T271" s="116">
        <f t="shared" si="18"/>
        <v>-1.2894127240146027</v>
      </c>
      <c r="U271" s="116">
        <f t="shared" si="19"/>
        <v>-3.0376660163930529</v>
      </c>
      <c r="V271" s="113"/>
      <c r="W271" s="116">
        <f t="shared" si="20"/>
        <v>-0.39073112848927355</v>
      </c>
      <c r="X271" s="116">
        <f t="shared" si="21"/>
        <v>-0.92050485345244037</v>
      </c>
    </row>
    <row r="272" spans="1:27" x14ac:dyDescent="0.2">
      <c r="A272" s="128" t="s">
        <v>73</v>
      </c>
      <c r="B272" s="128">
        <v>26</v>
      </c>
      <c r="C272" s="114">
        <v>43642</v>
      </c>
      <c r="D272" s="126">
        <f>IF(ISNA(HLOOKUP(C272,data!$C$6:$BB$6,1,FALSE)),"",HLOOKUP(C272,data!$C$6:$BB$50,45,FALSE))</f>
        <v>26</v>
      </c>
      <c r="E272" s="115">
        <v>26.2</v>
      </c>
      <c r="F272" s="115">
        <v>15.7</v>
      </c>
      <c r="G272" s="115">
        <v>20.8</v>
      </c>
      <c r="H272" s="115">
        <v>15.2</v>
      </c>
      <c r="I272" s="61">
        <v>342</v>
      </c>
      <c r="J272" s="60">
        <v>4.2</v>
      </c>
      <c r="K272" s="60">
        <v>9.8000000000000007</v>
      </c>
      <c r="L272" s="60">
        <v>0</v>
      </c>
      <c r="M272" s="62">
        <f t="shared" si="22"/>
        <v>1</v>
      </c>
      <c r="N272" s="62">
        <f t="shared" si="23"/>
        <v>1</v>
      </c>
      <c r="O272" s="62">
        <v>13</v>
      </c>
      <c r="P272" s="62">
        <v>0</v>
      </c>
      <c r="Q272" s="62">
        <v>100</v>
      </c>
      <c r="T272" s="116">
        <f t="shared" si="18"/>
        <v>-1.29787137637478</v>
      </c>
      <c r="U272" s="116">
        <f t="shared" si="19"/>
        <v>3.994437368439645</v>
      </c>
      <c r="V272" s="113"/>
      <c r="W272" s="116">
        <f t="shared" si="20"/>
        <v>-0.30901699437494762</v>
      </c>
      <c r="X272" s="116">
        <f t="shared" si="21"/>
        <v>0.95105651629515353</v>
      </c>
    </row>
    <row r="273" spans="1:27" x14ac:dyDescent="0.2">
      <c r="A273" s="78" t="s">
        <v>74</v>
      </c>
      <c r="B273" s="78">
        <v>26</v>
      </c>
      <c r="C273" s="79">
        <v>43643</v>
      </c>
      <c r="D273" s="113" t="str">
        <f>IF(ISNA(HLOOKUP(C273,data!$C$6:$BB$6,1,FALSE)),"",HLOOKUP(C273,data!$C$6:$BB$50,45,FALSE))</f>
        <v/>
      </c>
      <c r="E273" s="115">
        <v>25.3</v>
      </c>
      <c r="F273" s="115">
        <v>13</v>
      </c>
      <c r="G273" s="115">
        <v>18.600000000000001</v>
      </c>
      <c r="H273" s="115">
        <v>12.2</v>
      </c>
      <c r="I273" s="61">
        <v>12</v>
      </c>
      <c r="J273" s="60">
        <v>4.8</v>
      </c>
      <c r="K273" s="60">
        <v>13.7</v>
      </c>
      <c r="L273" s="60">
        <v>0</v>
      </c>
      <c r="M273" s="62">
        <f t="shared" si="22"/>
        <v>1</v>
      </c>
      <c r="N273" s="62" t="str">
        <f t="shared" si="23"/>
        <v/>
      </c>
      <c r="O273" s="62">
        <v>13</v>
      </c>
      <c r="P273" s="62">
        <v>0</v>
      </c>
      <c r="Q273" s="62">
        <v>100</v>
      </c>
      <c r="T273" s="116">
        <f t="shared" si="18"/>
        <v>0.99797611592524471</v>
      </c>
      <c r="U273" s="116">
        <f t="shared" si="19"/>
        <v>4.695108483522267</v>
      </c>
      <c r="V273" s="113"/>
      <c r="W273" s="116">
        <f t="shared" si="20"/>
        <v>0.20791169081775931</v>
      </c>
      <c r="X273" s="116">
        <f t="shared" si="21"/>
        <v>0.97814760073380569</v>
      </c>
    </row>
    <row r="274" spans="1:27" x14ac:dyDescent="0.2">
      <c r="A274" s="78" t="s">
        <v>75</v>
      </c>
      <c r="B274" s="78">
        <v>26</v>
      </c>
      <c r="C274" s="79">
        <v>43644</v>
      </c>
      <c r="D274" s="113" t="str">
        <f>IF(ISNA(HLOOKUP(C274,data!$C$6:$BB$6,1,FALSE)),"",HLOOKUP(C274,data!$C$6:$BB$50,45,FALSE))</f>
        <v/>
      </c>
      <c r="E274" s="115">
        <v>26.2</v>
      </c>
      <c r="F274" s="115">
        <v>10.4</v>
      </c>
      <c r="G274" s="115">
        <v>18.899999999999999</v>
      </c>
      <c r="H274" s="115">
        <v>9.3000000000000007</v>
      </c>
      <c r="I274" s="61">
        <v>48</v>
      </c>
      <c r="J274" s="60">
        <v>3.6</v>
      </c>
      <c r="K274" s="60">
        <v>15.2</v>
      </c>
      <c r="L274" s="60">
        <v>0</v>
      </c>
      <c r="M274" s="62">
        <f t="shared" si="22"/>
        <v>1</v>
      </c>
      <c r="N274" s="62" t="str">
        <f t="shared" si="23"/>
        <v/>
      </c>
      <c r="O274" s="62">
        <v>13</v>
      </c>
      <c r="P274" s="62">
        <v>0</v>
      </c>
      <c r="Q274" s="62">
        <v>100</v>
      </c>
      <c r="T274" s="116">
        <f t="shared" si="18"/>
        <v>2.6753213717186188</v>
      </c>
      <c r="U274" s="116">
        <f t="shared" si="19"/>
        <v>2.4088701828918899</v>
      </c>
      <c r="V274" s="113"/>
      <c r="W274" s="116">
        <f t="shared" si="20"/>
        <v>0.74314482547739413</v>
      </c>
      <c r="X274" s="116">
        <f t="shared" si="21"/>
        <v>0.66913060635885824</v>
      </c>
    </row>
    <row r="275" spans="1:27" x14ac:dyDescent="0.2">
      <c r="A275" s="78" t="s">
        <v>76</v>
      </c>
      <c r="B275" s="78">
        <v>26</v>
      </c>
      <c r="C275" s="79">
        <v>43645</v>
      </c>
      <c r="D275" s="113" t="str">
        <f>IF(ISNA(HLOOKUP(C275,data!$C$6:$BB$6,1,FALSE)),"",HLOOKUP(C275,data!$C$6:$BB$50,45,FALSE))</f>
        <v/>
      </c>
      <c r="E275" s="115">
        <v>33.6</v>
      </c>
      <c r="F275" s="115">
        <v>12.6</v>
      </c>
      <c r="G275" s="115">
        <v>25</v>
      </c>
      <c r="H275" s="115">
        <v>8.6</v>
      </c>
      <c r="I275" s="61">
        <v>114</v>
      </c>
      <c r="J275" s="60">
        <v>2.2999999999999998</v>
      </c>
      <c r="K275" s="60">
        <v>15.2</v>
      </c>
      <c r="L275" s="60">
        <v>0</v>
      </c>
      <c r="M275" s="62">
        <f t="shared" si="22"/>
        <v>1</v>
      </c>
      <c r="N275" s="62" t="str">
        <f t="shared" si="23"/>
        <v/>
      </c>
      <c r="O275" s="62">
        <v>13</v>
      </c>
      <c r="P275" s="62">
        <v>0</v>
      </c>
      <c r="Q275" s="62">
        <v>100</v>
      </c>
      <c r="T275" s="116">
        <f t="shared" si="18"/>
        <v>2.1011545525779822</v>
      </c>
      <c r="U275" s="116">
        <f t="shared" si="19"/>
        <v>-0.93549427907434002</v>
      </c>
      <c r="V275" s="113"/>
      <c r="W275" s="116">
        <f t="shared" si="20"/>
        <v>0.91354545764260098</v>
      </c>
      <c r="X275" s="116">
        <f t="shared" si="21"/>
        <v>-0.40673664307580004</v>
      </c>
    </row>
    <row r="276" spans="1:27" x14ac:dyDescent="0.2">
      <c r="A276" s="78" t="s">
        <v>77</v>
      </c>
      <c r="B276" s="78">
        <v>26</v>
      </c>
      <c r="C276" s="79">
        <v>43646</v>
      </c>
      <c r="D276" s="113" t="str">
        <f>IF(ISNA(HLOOKUP(C276,data!$C$6:$BB$6,1,FALSE)),"",HLOOKUP(C276,data!$C$6:$BB$50,45,FALSE))</f>
        <v/>
      </c>
      <c r="E276" s="115">
        <v>27</v>
      </c>
      <c r="F276" s="115">
        <v>16.100000000000001</v>
      </c>
      <c r="G276" s="115">
        <v>22.3</v>
      </c>
      <c r="H276" s="115">
        <v>13.1</v>
      </c>
      <c r="I276" s="61">
        <v>270</v>
      </c>
      <c r="J276" s="60">
        <v>3.5</v>
      </c>
      <c r="K276" s="60">
        <v>11.8</v>
      </c>
      <c r="L276" s="60">
        <v>0</v>
      </c>
      <c r="M276" s="62">
        <f t="shared" si="22"/>
        <v>1</v>
      </c>
      <c r="N276" s="62" t="str">
        <f t="shared" si="23"/>
        <v/>
      </c>
      <c r="O276" s="62">
        <v>13</v>
      </c>
      <c r="P276" s="62">
        <v>0</v>
      </c>
      <c r="Q276" s="62">
        <v>100</v>
      </c>
      <c r="T276" s="116">
        <f t="shared" si="18"/>
        <v>-3.5</v>
      </c>
      <c r="U276" s="116">
        <f t="shared" si="19"/>
        <v>-6.4320293882702551E-16</v>
      </c>
      <c r="V276" s="113"/>
      <c r="W276" s="116">
        <f t="shared" si="20"/>
        <v>-1</v>
      </c>
      <c r="X276" s="116">
        <f t="shared" si="21"/>
        <v>-1.83772268236293E-16</v>
      </c>
    </row>
    <row r="277" spans="1:27" x14ac:dyDescent="0.2">
      <c r="A277" s="78" t="s">
        <v>71</v>
      </c>
      <c r="B277" s="78">
        <v>27</v>
      </c>
      <c r="C277" s="79">
        <v>43647</v>
      </c>
      <c r="D277" s="113" t="str">
        <f>IF(ISNA(HLOOKUP(C277,data!$C$6:$BB$6,1,FALSE)),"",HLOOKUP(C277,data!$C$6:$BB$50,45,FALSE))</f>
        <v/>
      </c>
      <c r="E277" s="115">
        <v>24.9</v>
      </c>
      <c r="F277" s="115">
        <v>11</v>
      </c>
      <c r="G277" s="115">
        <v>18.100000000000001</v>
      </c>
      <c r="H277" s="115">
        <v>7.4</v>
      </c>
      <c r="I277" s="61">
        <v>270</v>
      </c>
      <c r="J277" s="60">
        <v>4.0999999999999996</v>
      </c>
      <c r="K277" s="60">
        <v>13</v>
      </c>
      <c r="L277" s="60">
        <v>0</v>
      </c>
      <c r="M277" s="62">
        <f t="shared" si="22"/>
        <v>1</v>
      </c>
      <c r="N277" s="62" t="str">
        <f t="shared" si="23"/>
        <v/>
      </c>
      <c r="O277" s="62">
        <v>13</v>
      </c>
      <c r="P277" s="62">
        <v>0</v>
      </c>
      <c r="Q277" s="62">
        <v>100</v>
      </c>
      <c r="T277" s="116">
        <f t="shared" si="18"/>
        <v>-4.0999999999999996</v>
      </c>
      <c r="U277" s="116">
        <f t="shared" si="19"/>
        <v>-7.5346629976880121E-16</v>
      </c>
      <c r="V277" s="113"/>
      <c r="W277" s="116">
        <f t="shared" si="20"/>
        <v>-1</v>
      </c>
      <c r="X277" s="116">
        <f t="shared" si="21"/>
        <v>-1.83772268236293E-16</v>
      </c>
      <c r="Z277">
        <v>27</v>
      </c>
      <c r="AA277">
        <f>SUM(M277:M283)</f>
        <v>7</v>
      </c>
    </row>
    <row r="278" spans="1:27" x14ac:dyDescent="0.2">
      <c r="A278" s="78" t="s">
        <v>72</v>
      </c>
      <c r="B278" s="78">
        <v>27</v>
      </c>
      <c r="C278" s="79">
        <v>43648</v>
      </c>
      <c r="D278" s="113" t="str">
        <f>IF(ISNA(HLOOKUP(C278,data!$C$6:$BB$6,1,FALSE)),"",HLOOKUP(C278,data!$C$6:$BB$50,45,FALSE))</f>
        <v/>
      </c>
      <c r="E278" s="115">
        <v>23.4</v>
      </c>
      <c r="F278" s="115">
        <v>9.8000000000000007</v>
      </c>
      <c r="G278" s="115">
        <v>17.3</v>
      </c>
      <c r="H278" s="115">
        <v>6.4</v>
      </c>
      <c r="I278" s="61">
        <v>355</v>
      </c>
      <c r="J278" s="60">
        <v>3.1</v>
      </c>
      <c r="K278" s="60">
        <v>10.5</v>
      </c>
      <c r="L278" s="60">
        <v>0</v>
      </c>
      <c r="M278" s="62">
        <f t="shared" si="22"/>
        <v>1</v>
      </c>
      <c r="N278" s="62" t="str">
        <f t="shared" si="23"/>
        <v/>
      </c>
      <c r="O278" s="62">
        <v>13</v>
      </c>
      <c r="P278" s="62">
        <v>0</v>
      </c>
      <c r="Q278" s="62">
        <v>100</v>
      </c>
      <c r="T278" s="116">
        <f t="shared" si="18"/>
        <v>-0.27018280251774079</v>
      </c>
      <c r="U278" s="116">
        <f t="shared" si="19"/>
        <v>3.0882035640844112</v>
      </c>
      <c r="V278" s="113"/>
      <c r="W278" s="116">
        <f t="shared" si="20"/>
        <v>-8.7155742747658319E-2</v>
      </c>
      <c r="X278" s="116">
        <f t="shared" si="21"/>
        <v>0.99619469809174555</v>
      </c>
    </row>
    <row r="279" spans="1:27" x14ac:dyDescent="0.2">
      <c r="A279" s="78" t="s">
        <v>73</v>
      </c>
      <c r="B279" s="78">
        <v>27</v>
      </c>
      <c r="C279" s="79">
        <v>43649</v>
      </c>
      <c r="D279" s="113" t="str">
        <f>IF(ISNA(HLOOKUP(C279,data!$C$6:$BB$6,1,FALSE)),"",HLOOKUP(C279,data!$C$6:$BB$50,45,FALSE))</f>
        <v/>
      </c>
      <c r="E279" s="115">
        <v>22.6</v>
      </c>
      <c r="F279" s="115">
        <v>9.4</v>
      </c>
      <c r="G279" s="115">
        <v>16.100000000000001</v>
      </c>
      <c r="H279" s="115">
        <v>6.5</v>
      </c>
      <c r="I279" s="61">
        <v>8</v>
      </c>
      <c r="J279" s="60">
        <v>4</v>
      </c>
      <c r="K279" s="60">
        <v>10.5</v>
      </c>
      <c r="L279" s="60">
        <v>0</v>
      </c>
      <c r="M279" s="62">
        <f t="shared" si="22"/>
        <v>1</v>
      </c>
      <c r="N279" s="62" t="str">
        <f t="shared" si="23"/>
        <v/>
      </c>
      <c r="O279" s="62">
        <v>13</v>
      </c>
      <c r="P279" s="62">
        <v>0</v>
      </c>
      <c r="Q279" s="62">
        <v>100</v>
      </c>
      <c r="T279" s="116">
        <f t="shared" si="18"/>
        <v>0.55669240384026175</v>
      </c>
      <c r="U279" s="116">
        <f t="shared" si="19"/>
        <v>3.9610722749662814</v>
      </c>
      <c r="V279" s="113"/>
      <c r="W279" s="116">
        <f t="shared" si="20"/>
        <v>0.13917310096006544</v>
      </c>
      <c r="X279" s="116">
        <f t="shared" si="21"/>
        <v>0.99026806874157036</v>
      </c>
    </row>
    <row r="280" spans="1:27" x14ac:dyDescent="0.2">
      <c r="A280" s="78" t="s">
        <v>74</v>
      </c>
      <c r="B280" s="78">
        <v>27</v>
      </c>
      <c r="C280" s="79">
        <v>43650</v>
      </c>
      <c r="D280" s="113" t="str">
        <f>IF(ISNA(HLOOKUP(C280,data!$C$6:$BB$6,1,FALSE)),"",HLOOKUP(C280,data!$C$6:$BB$50,45,FALSE))</f>
        <v/>
      </c>
      <c r="E280" s="115">
        <v>24.2</v>
      </c>
      <c r="F280" s="115">
        <v>8.6999999999999993</v>
      </c>
      <c r="G280" s="115">
        <v>17.3</v>
      </c>
      <c r="H280" s="115">
        <v>5</v>
      </c>
      <c r="I280" s="61">
        <v>8</v>
      </c>
      <c r="J280" s="60">
        <v>2.2000000000000002</v>
      </c>
      <c r="K280" s="60">
        <v>15.1</v>
      </c>
      <c r="L280" s="60">
        <v>0</v>
      </c>
      <c r="M280" s="62">
        <f t="shared" si="22"/>
        <v>1</v>
      </c>
      <c r="N280" s="62" t="str">
        <f t="shared" si="23"/>
        <v/>
      </c>
      <c r="O280" s="62">
        <v>13</v>
      </c>
      <c r="P280" s="62">
        <v>0</v>
      </c>
      <c r="Q280" s="62">
        <v>100</v>
      </c>
      <c r="T280" s="116">
        <f t="shared" si="18"/>
        <v>0.30618082211214398</v>
      </c>
      <c r="U280" s="116">
        <f t="shared" si="19"/>
        <v>2.1785897512314549</v>
      </c>
      <c r="V280" s="113"/>
      <c r="W280" s="116">
        <f t="shared" si="20"/>
        <v>0.13917310096006544</v>
      </c>
      <c r="X280" s="116">
        <f t="shared" si="21"/>
        <v>0.99026806874157036</v>
      </c>
    </row>
    <row r="281" spans="1:27" x14ac:dyDescent="0.2">
      <c r="A281" s="78" t="s">
        <v>75</v>
      </c>
      <c r="B281" s="78">
        <v>27</v>
      </c>
      <c r="C281" s="79">
        <v>43651</v>
      </c>
      <c r="D281" s="113" t="str">
        <f>IF(ISNA(HLOOKUP(C281,data!$C$6:$BB$6,1,FALSE)),"",HLOOKUP(C281,data!$C$6:$BB$50,45,FALSE))</f>
        <v/>
      </c>
      <c r="E281" s="115">
        <v>26.4</v>
      </c>
      <c r="F281" s="115">
        <v>12.8</v>
      </c>
      <c r="G281" s="115">
        <v>19.399999999999999</v>
      </c>
      <c r="H281" s="115">
        <v>9.4</v>
      </c>
      <c r="I281" s="61">
        <v>280</v>
      </c>
      <c r="J281" s="60">
        <v>2.8</v>
      </c>
      <c r="K281" s="60">
        <v>9.6</v>
      </c>
      <c r="L281" s="60">
        <v>0</v>
      </c>
      <c r="M281" s="62">
        <f t="shared" si="22"/>
        <v>1</v>
      </c>
      <c r="N281" s="62" t="str">
        <f t="shared" si="23"/>
        <v/>
      </c>
      <c r="O281" s="62">
        <v>13</v>
      </c>
      <c r="P281" s="62">
        <v>0</v>
      </c>
      <c r="Q281" s="62">
        <v>100</v>
      </c>
      <c r="T281" s="116">
        <f t="shared" si="18"/>
        <v>-2.7574617084341826</v>
      </c>
      <c r="U281" s="116">
        <f t="shared" si="19"/>
        <v>0.48621489746740387</v>
      </c>
      <c r="V281" s="113"/>
      <c r="W281" s="116">
        <f t="shared" si="20"/>
        <v>-0.98480775301220813</v>
      </c>
      <c r="X281" s="116">
        <f t="shared" si="21"/>
        <v>0.17364817766692997</v>
      </c>
    </row>
    <row r="282" spans="1:27" x14ac:dyDescent="0.2">
      <c r="A282" s="128" t="s">
        <v>76</v>
      </c>
      <c r="B282" s="128">
        <v>27</v>
      </c>
      <c r="C282" s="114">
        <v>43652</v>
      </c>
      <c r="D282" s="126">
        <f>IF(ISNA(HLOOKUP(C282,data!$C$6:$BB$6,1,FALSE)),"",HLOOKUP(C282,data!$C$6:$BB$50,45,FALSE))</f>
        <v>26</v>
      </c>
      <c r="E282" s="115">
        <v>26.4</v>
      </c>
      <c r="F282" s="115">
        <v>11.2</v>
      </c>
      <c r="G282" s="115">
        <v>18</v>
      </c>
      <c r="H282" s="115">
        <v>8.3000000000000007</v>
      </c>
      <c r="I282" s="61">
        <v>280</v>
      </c>
      <c r="J282" s="60">
        <v>3.6</v>
      </c>
      <c r="K282" s="60">
        <v>5.7</v>
      </c>
      <c r="L282" s="60">
        <v>4.7</v>
      </c>
      <c r="M282" s="62">
        <f t="shared" si="22"/>
        <v>1</v>
      </c>
      <c r="N282" s="62">
        <f t="shared" si="23"/>
        <v>1</v>
      </c>
      <c r="O282" s="62">
        <v>13</v>
      </c>
      <c r="P282" s="62">
        <v>0</v>
      </c>
      <c r="Q282" s="62">
        <v>100</v>
      </c>
      <c r="T282" s="116">
        <f t="shared" si="18"/>
        <v>-3.5453079108439494</v>
      </c>
      <c r="U282" s="116">
        <f t="shared" si="19"/>
        <v>0.62513343960094792</v>
      </c>
      <c r="V282" s="113"/>
      <c r="W282" s="116">
        <f t="shared" si="20"/>
        <v>-0.98480775301220813</v>
      </c>
      <c r="X282" s="116">
        <f t="shared" si="21"/>
        <v>0.17364817766692997</v>
      </c>
    </row>
    <row r="283" spans="1:27" x14ac:dyDescent="0.2">
      <c r="A283" s="78" t="s">
        <v>77</v>
      </c>
      <c r="B283" s="78">
        <v>27</v>
      </c>
      <c r="C283" s="79">
        <v>43653</v>
      </c>
      <c r="D283" s="113" t="str">
        <f>IF(ISNA(HLOOKUP(C283,data!$C$6:$BB$6,1,FALSE)),"",HLOOKUP(C283,data!$C$6:$BB$50,45,FALSE))</f>
        <v/>
      </c>
      <c r="E283" s="115">
        <v>20.2</v>
      </c>
      <c r="F283" s="115">
        <v>9.6</v>
      </c>
      <c r="G283" s="115">
        <v>15.2</v>
      </c>
      <c r="H283" s="115">
        <v>5.9</v>
      </c>
      <c r="I283" s="61">
        <v>330</v>
      </c>
      <c r="J283" s="60">
        <v>3.4</v>
      </c>
      <c r="K283" s="60">
        <v>10.1</v>
      </c>
      <c r="L283" s="60">
        <v>0</v>
      </c>
      <c r="M283" s="62">
        <f t="shared" si="22"/>
        <v>1</v>
      </c>
      <c r="N283" s="62" t="str">
        <f t="shared" si="23"/>
        <v/>
      </c>
      <c r="O283" s="62">
        <v>13</v>
      </c>
      <c r="P283" s="62">
        <v>0</v>
      </c>
      <c r="Q283" s="62">
        <v>100</v>
      </c>
      <c r="T283" s="116">
        <f t="shared" si="18"/>
        <v>-1.7000000000000015</v>
      </c>
      <c r="U283" s="116">
        <f t="shared" si="19"/>
        <v>2.9444863728670905</v>
      </c>
      <c r="V283" s="113"/>
      <c r="W283" s="116">
        <f t="shared" si="20"/>
        <v>-0.50000000000000044</v>
      </c>
      <c r="X283" s="116">
        <f t="shared" si="21"/>
        <v>0.86602540378443837</v>
      </c>
    </row>
    <row r="284" spans="1:27" x14ac:dyDescent="0.2">
      <c r="A284" s="78" t="s">
        <v>71</v>
      </c>
      <c r="B284" s="78">
        <v>28</v>
      </c>
      <c r="C284" s="79">
        <v>43654</v>
      </c>
      <c r="D284" s="113" t="str">
        <f>IF(ISNA(HLOOKUP(C284,data!$C$6:$BB$6,1,FALSE)),"",HLOOKUP(C284,data!$C$6:$BB$50,45,FALSE))</f>
        <v/>
      </c>
      <c r="E284" s="115">
        <v>18.7</v>
      </c>
      <c r="F284" s="115">
        <v>6.5</v>
      </c>
      <c r="G284" s="115">
        <v>13.5</v>
      </c>
      <c r="H284" s="115">
        <v>3.7</v>
      </c>
      <c r="I284" s="61">
        <v>312</v>
      </c>
      <c r="J284" s="60">
        <v>3.2</v>
      </c>
      <c r="K284" s="60">
        <v>3.5</v>
      </c>
      <c r="L284" s="60">
        <v>0</v>
      </c>
      <c r="M284" s="62" t="str">
        <f t="shared" si="22"/>
        <v/>
      </c>
      <c r="N284" s="62" t="str">
        <f t="shared" si="23"/>
        <v/>
      </c>
      <c r="O284" s="62">
        <v>13</v>
      </c>
      <c r="P284" s="62">
        <v>0</v>
      </c>
      <c r="Q284" s="62">
        <v>100</v>
      </c>
      <c r="T284" s="116">
        <f t="shared" si="18"/>
        <v>-2.3780634415276629</v>
      </c>
      <c r="U284" s="116">
        <f t="shared" si="19"/>
        <v>2.1412179403483451</v>
      </c>
      <c r="V284" s="113"/>
      <c r="W284" s="116">
        <f t="shared" si="20"/>
        <v>-0.74314482547739458</v>
      </c>
      <c r="X284" s="116">
        <f t="shared" si="21"/>
        <v>0.66913060635885779</v>
      </c>
      <c r="Z284">
        <v>28</v>
      </c>
      <c r="AA284">
        <f>SUM(M284:M290)</f>
        <v>2</v>
      </c>
    </row>
    <row r="285" spans="1:27" x14ac:dyDescent="0.2">
      <c r="A285" s="128" t="s">
        <v>72</v>
      </c>
      <c r="B285" s="128">
        <v>28</v>
      </c>
      <c r="C285" s="114">
        <v>43655</v>
      </c>
      <c r="D285" s="126">
        <f>IF(ISNA(HLOOKUP(C285,data!$C$6:$BB$6,1,FALSE)),"",HLOOKUP(C285,data!$C$6:$BB$50,45,FALSE))</f>
        <v>19</v>
      </c>
      <c r="E285" s="115">
        <v>22</v>
      </c>
      <c r="F285" s="115">
        <v>6</v>
      </c>
      <c r="G285" s="115">
        <v>14.8</v>
      </c>
      <c r="H285" s="115">
        <v>2.9</v>
      </c>
      <c r="I285" s="61">
        <v>341</v>
      </c>
      <c r="J285" s="60">
        <v>2.6</v>
      </c>
      <c r="K285" s="60">
        <v>11.9</v>
      </c>
      <c r="L285" s="60">
        <v>0</v>
      </c>
      <c r="M285" s="62">
        <f t="shared" si="22"/>
        <v>1</v>
      </c>
      <c r="N285" s="62">
        <f t="shared" si="23"/>
        <v>1</v>
      </c>
      <c r="O285" s="62">
        <v>13</v>
      </c>
      <c r="P285" s="62">
        <v>0</v>
      </c>
      <c r="Q285" s="62">
        <v>100</v>
      </c>
      <c r="T285" s="116">
        <f t="shared" si="18"/>
        <v>-0.84647720158860962</v>
      </c>
      <c r="U285" s="116">
        <f t="shared" si="19"/>
        <v>2.4583482965582228</v>
      </c>
      <c r="V285" s="113"/>
      <c r="W285" s="116">
        <f t="shared" si="20"/>
        <v>-0.32556815445715753</v>
      </c>
      <c r="X285" s="116">
        <f t="shared" si="21"/>
        <v>0.94551857559931651</v>
      </c>
    </row>
    <row r="286" spans="1:27" x14ac:dyDescent="0.2">
      <c r="A286" s="78" t="s">
        <v>73</v>
      </c>
      <c r="B286" s="78">
        <v>28</v>
      </c>
      <c r="C286" s="79">
        <v>43656</v>
      </c>
      <c r="D286" s="113" t="str">
        <f>IF(ISNA(HLOOKUP(C286,data!$C$6:$BB$6,1,FALSE)),"",HLOOKUP(C286,data!$C$6:$BB$50,45,FALSE))</f>
        <v/>
      </c>
      <c r="E286" s="115">
        <v>21</v>
      </c>
      <c r="F286" s="115">
        <v>8.4</v>
      </c>
      <c r="G286" s="115">
        <v>16.3</v>
      </c>
      <c r="H286" s="115">
        <v>4.9000000000000004</v>
      </c>
      <c r="I286" s="61">
        <v>141</v>
      </c>
      <c r="J286" s="60">
        <v>1.8</v>
      </c>
      <c r="K286" s="60">
        <v>3.7</v>
      </c>
      <c r="L286" s="60">
        <v>0</v>
      </c>
      <c r="M286" s="62" t="str">
        <f t="shared" si="22"/>
        <v/>
      </c>
      <c r="N286" s="62" t="str">
        <f t="shared" si="23"/>
        <v/>
      </c>
      <c r="O286" s="62">
        <v>13</v>
      </c>
      <c r="P286" s="62">
        <v>0</v>
      </c>
      <c r="Q286" s="62">
        <v>100</v>
      </c>
      <c r="T286" s="116">
        <f t="shared" si="18"/>
        <v>1.1327767038897079</v>
      </c>
      <c r="U286" s="116">
        <f t="shared" si="19"/>
        <v>-1.3988627306225472</v>
      </c>
      <c r="V286" s="113"/>
      <c r="W286" s="116">
        <f t="shared" si="20"/>
        <v>0.62932039104983772</v>
      </c>
      <c r="X286" s="116">
        <f t="shared" si="21"/>
        <v>-0.77714596145697068</v>
      </c>
    </row>
    <row r="287" spans="1:27" x14ac:dyDescent="0.2">
      <c r="A287" s="78" t="s">
        <v>74</v>
      </c>
      <c r="B287" s="78">
        <v>28</v>
      </c>
      <c r="C287" s="79">
        <v>43657</v>
      </c>
      <c r="D287" s="113" t="str">
        <f>IF(ISNA(HLOOKUP(C287,data!$C$6:$BB$6,1,FALSE)),"",HLOOKUP(C287,data!$C$6:$BB$50,45,FALSE))</f>
        <v/>
      </c>
      <c r="E287" s="115">
        <v>25.5</v>
      </c>
      <c r="F287" s="115">
        <v>14.3</v>
      </c>
      <c r="G287" s="115">
        <v>19.899999999999999</v>
      </c>
      <c r="H287" s="115">
        <v>11.5</v>
      </c>
      <c r="I287" s="61">
        <v>246</v>
      </c>
      <c r="J287" s="60">
        <v>3</v>
      </c>
      <c r="K287" s="60">
        <v>6.4</v>
      </c>
      <c r="L287" s="60">
        <v>0</v>
      </c>
      <c r="M287" s="62">
        <f t="shared" si="22"/>
        <v>1</v>
      </c>
      <c r="N287" s="62" t="str">
        <f t="shared" si="23"/>
        <v/>
      </c>
      <c r="O287" s="62">
        <v>13</v>
      </c>
      <c r="P287" s="62">
        <v>0</v>
      </c>
      <c r="Q287" s="62">
        <v>100</v>
      </c>
      <c r="T287" s="116">
        <f t="shared" si="18"/>
        <v>-2.7406363729278027</v>
      </c>
      <c r="U287" s="116">
        <f t="shared" si="19"/>
        <v>-1.2202099292274002</v>
      </c>
      <c r="V287" s="113"/>
      <c r="W287" s="116">
        <f t="shared" si="20"/>
        <v>-0.91354545764260098</v>
      </c>
      <c r="X287" s="116">
        <f t="shared" si="21"/>
        <v>-0.4067366430758001</v>
      </c>
    </row>
    <row r="288" spans="1:27" x14ac:dyDescent="0.2">
      <c r="A288" s="78" t="s">
        <v>75</v>
      </c>
      <c r="B288" s="78">
        <v>28</v>
      </c>
      <c r="C288" s="79">
        <v>43658</v>
      </c>
      <c r="D288" s="113" t="str">
        <f>IF(ISNA(HLOOKUP(C288,data!$C$6:$BB$6,1,FALSE)),"",HLOOKUP(C288,data!$C$6:$BB$50,45,FALSE))</f>
        <v/>
      </c>
      <c r="E288" s="115">
        <v>21.1</v>
      </c>
      <c r="F288" s="115">
        <v>12.6</v>
      </c>
      <c r="G288" s="115">
        <v>16.7</v>
      </c>
      <c r="H288" s="115">
        <v>9.8000000000000007</v>
      </c>
      <c r="I288" s="61">
        <v>284</v>
      </c>
      <c r="J288" s="60">
        <v>2.6</v>
      </c>
      <c r="K288" s="60">
        <v>4.8</v>
      </c>
      <c r="L288" s="60">
        <v>8</v>
      </c>
      <c r="M288" s="62" t="str">
        <f t="shared" si="22"/>
        <v/>
      </c>
      <c r="N288" s="62" t="str">
        <f t="shared" si="23"/>
        <v/>
      </c>
      <c r="O288" s="62">
        <v>13</v>
      </c>
      <c r="P288" s="62">
        <v>0</v>
      </c>
      <c r="Q288" s="62">
        <v>100</v>
      </c>
      <c r="T288" s="116">
        <f t="shared" si="18"/>
        <v>-2.5227688883175912</v>
      </c>
      <c r="U288" s="116">
        <f t="shared" si="19"/>
        <v>0.62899692855913536</v>
      </c>
      <c r="V288" s="113"/>
      <c r="W288" s="116">
        <f t="shared" si="20"/>
        <v>-0.97029572627599658</v>
      </c>
      <c r="X288" s="116">
        <f t="shared" si="21"/>
        <v>0.24192189559966745</v>
      </c>
    </row>
    <row r="289" spans="1:27" x14ac:dyDescent="0.2">
      <c r="A289" s="78" t="s">
        <v>76</v>
      </c>
      <c r="B289" s="78">
        <v>28</v>
      </c>
      <c r="C289" s="79">
        <v>43659</v>
      </c>
      <c r="D289" s="113" t="str">
        <f>IF(ISNA(HLOOKUP(C289,data!$C$6:$BB$6,1,FALSE)),"",HLOOKUP(C289,data!$C$6:$BB$50,45,FALSE))</f>
        <v/>
      </c>
      <c r="E289" s="115">
        <v>21.3</v>
      </c>
      <c r="F289" s="115">
        <v>14.3</v>
      </c>
      <c r="G289" s="115">
        <v>16.899999999999999</v>
      </c>
      <c r="H289" s="115">
        <v>13.7</v>
      </c>
      <c r="I289" s="61">
        <v>317</v>
      </c>
      <c r="J289" s="60">
        <v>3.2</v>
      </c>
      <c r="K289" s="60">
        <v>3</v>
      </c>
      <c r="L289" s="60">
        <v>1.3</v>
      </c>
      <c r="M289" s="62" t="str">
        <f t="shared" si="22"/>
        <v/>
      </c>
      <c r="N289" s="62" t="str">
        <f t="shared" si="23"/>
        <v/>
      </c>
      <c r="O289" s="62">
        <v>13</v>
      </c>
      <c r="P289" s="62">
        <v>0</v>
      </c>
      <c r="Q289" s="62">
        <v>100</v>
      </c>
      <c r="T289" s="116">
        <f t="shared" ref="T289:T352" si="24">J289*SIN(I289*PI()/180)</f>
        <v>-2.1823947521999947</v>
      </c>
      <c r="U289" s="116">
        <f t="shared" ref="U289:U352" si="25">J289*COS(I289*PI()/180)</f>
        <v>2.3403318451813462</v>
      </c>
      <c r="V289" s="113"/>
      <c r="W289" s="116">
        <f t="shared" ref="W289:W352" si="26">SIN(I289*PI()/180)</f>
        <v>-0.68199836006249825</v>
      </c>
      <c r="X289" s="116">
        <f t="shared" ref="X289:X352" si="27">COS(I289*PI()/180)</f>
        <v>0.73135370161917068</v>
      </c>
    </row>
    <row r="290" spans="1:27" x14ac:dyDescent="0.2">
      <c r="A290" s="78" t="s">
        <v>77</v>
      </c>
      <c r="B290" s="78">
        <v>28</v>
      </c>
      <c r="C290" s="79">
        <v>43660</v>
      </c>
      <c r="D290" s="113" t="str">
        <f>IF(ISNA(HLOOKUP(C290,data!$C$6:$BB$6,1,FALSE)),"",HLOOKUP(C290,data!$C$6:$BB$50,45,FALSE))</f>
        <v/>
      </c>
      <c r="E290" s="115">
        <v>19</v>
      </c>
      <c r="F290" s="115">
        <v>10</v>
      </c>
      <c r="G290" s="115">
        <v>15.3</v>
      </c>
      <c r="H290" s="115">
        <v>7.3</v>
      </c>
      <c r="I290" s="61">
        <v>349</v>
      </c>
      <c r="J290" s="60">
        <v>2.8</v>
      </c>
      <c r="K290" s="60">
        <v>0.7</v>
      </c>
      <c r="L290" s="60">
        <v>0.5</v>
      </c>
      <c r="M290" s="62" t="str">
        <f t="shared" si="22"/>
        <v/>
      </c>
      <c r="N290" s="62" t="str">
        <f t="shared" si="23"/>
        <v/>
      </c>
      <c r="O290" s="62">
        <v>13</v>
      </c>
      <c r="P290" s="62">
        <v>0</v>
      </c>
      <c r="Q290" s="62">
        <v>100</v>
      </c>
      <c r="T290" s="116">
        <f t="shared" si="24"/>
        <v>-0.53426518705432502</v>
      </c>
      <c r="U290" s="116">
        <f t="shared" si="25"/>
        <v>2.7485561136534589</v>
      </c>
      <c r="V290" s="113"/>
      <c r="W290" s="116">
        <f t="shared" si="26"/>
        <v>-0.19080899537654467</v>
      </c>
      <c r="X290" s="116">
        <f t="shared" si="27"/>
        <v>0.98162718344766398</v>
      </c>
    </row>
    <row r="291" spans="1:27" x14ac:dyDescent="0.2">
      <c r="A291" s="78" t="s">
        <v>71</v>
      </c>
      <c r="B291" s="78">
        <v>29</v>
      </c>
      <c r="C291" s="79">
        <v>43661</v>
      </c>
      <c r="D291" s="113" t="str">
        <f>IF(ISNA(HLOOKUP(C291,data!$C$6:$BB$6,1,FALSE)),"",HLOOKUP(C291,data!$C$6:$BB$50,45,FALSE))</f>
        <v/>
      </c>
      <c r="E291" s="115">
        <v>18.7</v>
      </c>
      <c r="F291" s="115">
        <v>9.4</v>
      </c>
      <c r="G291" s="115">
        <v>14.6</v>
      </c>
      <c r="H291" s="115">
        <v>7.2</v>
      </c>
      <c r="I291" s="61">
        <v>325</v>
      </c>
      <c r="J291" s="60">
        <v>2.5</v>
      </c>
      <c r="K291" s="60">
        <v>1.1000000000000001</v>
      </c>
      <c r="L291" s="60">
        <v>0.1</v>
      </c>
      <c r="M291" s="62" t="str">
        <f t="shared" si="22"/>
        <v/>
      </c>
      <c r="N291" s="62" t="str">
        <f t="shared" si="23"/>
        <v/>
      </c>
      <c r="O291" s="62">
        <v>13</v>
      </c>
      <c r="P291" s="62">
        <v>0</v>
      </c>
      <c r="Q291" s="62">
        <v>100</v>
      </c>
      <c r="T291" s="116">
        <f t="shared" si="24"/>
        <v>-1.4339410908776162</v>
      </c>
      <c r="U291" s="116">
        <f t="shared" si="25"/>
        <v>2.0478801107224789</v>
      </c>
      <c r="V291" s="113"/>
      <c r="W291" s="116">
        <f t="shared" si="26"/>
        <v>-0.57357643635104649</v>
      </c>
      <c r="X291" s="116">
        <f t="shared" si="27"/>
        <v>0.81915204428899158</v>
      </c>
      <c r="Z291">
        <v>29</v>
      </c>
      <c r="AA291">
        <f>SUM(M291:M297)</f>
        <v>6</v>
      </c>
    </row>
    <row r="292" spans="1:27" x14ac:dyDescent="0.2">
      <c r="A292" s="78" t="s">
        <v>72</v>
      </c>
      <c r="B292" s="78">
        <v>29</v>
      </c>
      <c r="C292" s="79">
        <v>43662</v>
      </c>
      <c r="D292" s="113" t="str">
        <f>IF(ISNA(HLOOKUP(C292,data!$C$6:$BB$6,1,FALSE)),"",HLOOKUP(C292,data!$C$6:$BB$50,45,FALSE))</f>
        <v/>
      </c>
      <c r="E292" s="115">
        <v>21.1</v>
      </c>
      <c r="F292" s="115">
        <v>8.4</v>
      </c>
      <c r="G292" s="115">
        <v>15.4</v>
      </c>
      <c r="H292" s="115">
        <v>5.7</v>
      </c>
      <c r="I292" s="61">
        <v>284</v>
      </c>
      <c r="J292" s="60">
        <v>1.6</v>
      </c>
      <c r="K292" s="60">
        <v>6.3</v>
      </c>
      <c r="L292" s="60">
        <v>0</v>
      </c>
      <c r="M292" s="62">
        <f t="shared" si="22"/>
        <v>1</v>
      </c>
      <c r="N292" s="62" t="str">
        <f t="shared" si="23"/>
        <v/>
      </c>
      <c r="O292" s="62">
        <v>13</v>
      </c>
      <c r="P292" s="62">
        <v>0</v>
      </c>
      <c r="Q292" s="62">
        <v>100</v>
      </c>
      <c r="T292" s="116">
        <f t="shared" si="24"/>
        <v>-1.5524731620415946</v>
      </c>
      <c r="U292" s="116">
        <f t="shared" si="25"/>
        <v>0.38707503295946794</v>
      </c>
      <c r="V292" s="113"/>
      <c r="W292" s="116">
        <f t="shared" si="26"/>
        <v>-0.97029572627599658</v>
      </c>
      <c r="X292" s="116">
        <f t="shared" si="27"/>
        <v>0.24192189559966745</v>
      </c>
    </row>
    <row r="293" spans="1:27" x14ac:dyDescent="0.2">
      <c r="A293" s="128" t="s">
        <v>73</v>
      </c>
      <c r="B293" s="128">
        <v>29</v>
      </c>
      <c r="C293" s="114">
        <v>43663</v>
      </c>
      <c r="D293" s="126">
        <f>IF(ISNA(HLOOKUP(C293,data!$C$6:$BB$6,1,FALSE)),"",HLOOKUP(C293,data!$C$6:$BB$50,45,FALSE))</f>
        <v>22</v>
      </c>
      <c r="E293" s="115">
        <v>24.9</v>
      </c>
      <c r="F293" s="115">
        <v>9.1</v>
      </c>
      <c r="G293" s="115">
        <v>18.3</v>
      </c>
      <c r="H293" s="115">
        <v>6.3</v>
      </c>
      <c r="I293" s="61">
        <v>36</v>
      </c>
      <c r="J293" s="60">
        <v>1.3</v>
      </c>
      <c r="K293" s="60">
        <v>8.3000000000000007</v>
      </c>
      <c r="L293" s="60">
        <v>0</v>
      </c>
      <c r="M293" s="62">
        <f t="shared" si="22"/>
        <v>1</v>
      </c>
      <c r="N293" s="62">
        <f t="shared" si="23"/>
        <v>1</v>
      </c>
      <c r="O293" s="62">
        <v>13</v>
      </c>
      <c r="P293" s="62">
        <v>0</v>
      </c>
      <c r="Q293" s="62">
        <v>100</v>
      </c>
      <c r="T293" s="116">
        <f t="shared" si="24"/>
        <v>0.76412082798021508</v>
      </c>
      <c r="U293" s="116">
        <f t="shared" si="25"/>
        <v>1.0517220926874318</v>
      </c>
      <c r="V293" s="113"/>
      <c r="W293" s="116">
        <f t="shared" si="26"/>
        <v>0.58778525229247314</v>
      </c>
      <c r="X293" s="116">
        <f t="shared" si="27"/>
        <v>0.80901699437494745</v>
      </c>
    </row>
    <row r="294" spans="1:27" x14ac:dyDescent="0.2">
      <c r="A294" s="78" t="s">
        <v>74</v>
      </c>
      <c r="B294" s="78">
        <v>29</v>
      </c>
      <c r="C294" s="79">
        <v>43664</v>
      </c>
      <c r="D294" s="113" t="str">
        <f>IF(ISNA(HLOOKUP(C294,data!$C$6:$BB$6,1,FALSE)),"",HLOOKUP(C294,data!$C$6:$BB$50,45,FALSE))</f>
        <v/>
      </c>
      <c r="E294" s="115">
        <v>24.3</v>
      </c>
      <c r="F294" s="115">
        <v>15.1</v>
      </c>
      <c r="G294" s="115">
        <v>19.7</v>
      </c>
      <c r="H294" s="115">
        <v>12.5</v>
      </c>
      <c r="I294" s="61">
        <v>222</v>
      </c>
      <c r="J294" s="60">
        <v>3.6</v>
      </c>
      <c r="K294" s="60">
        <v>4.5</v>
      </c>
      <c r="L294" s="60">
        <v>0</v>
      </c>
      <c r="M294" s="62">
        <f t="shared" si="22"/>
        <v>1</v>
      </c>
      <c r="N294" s="62" t="str">
        <f t="shared" si="23"/>
        <v/>
      </c>
      <c r="O294" s="62">
        <v>13</v>
      </c>
      <c r="P294" s="62">
        <v>0</v>
      </c>
      <c r="Q294" s="62">
        <v>100</v>
      </c>
      <c r="T294" s="116">
        <f t="shared" si="24"/>
        <v>-2.4088701828918899</v>
      </c>
      <c r="U294" s="116">
        <f t="shared" si="25"/>
        <v>-2.6753213717186193</v>
      </c>
      <c r="V294" s="113"/>
      <c r="W294" s="116">
        <f t="shared" si="26"/>
        <v>-0.66913060635885824</v>
      </c>
      <c r="X294" s="116">
        <f t="shared" si="27"/>
        <v>-0.74314482547739424</v>
      </c>
    </row>
    <row r="295" spans="1:27" x14ac:dyDescent="0.2">
      <c r="A295" s="128" t="s">
        <v>75</v>
      </c>
      <c r="B295" s="128">
        <v>29</v>
      </c>
      <c r="C295" s="114">
        <v>43665</v>
      </c>
      <c r="D295" s="126">
        <f>IF(ISNA(HLOOKUP(C295,data!$C$6:$BB$6,1,FALSE)),"",HLOOKUP(C295,data!$C$6:$BB$50,45,FALSE))</f>
        <v>19.5</v>
      </c>
      <c r="E295" s="115">
        <v>26.1</v>
      </c>
      <c r="F295" s="115">
        <v>14.1</v>
      </c>
      <c r="G295" s="115">
        <v>20.399999999999999</v>
      </c>
      <c r="H295" s="115">
        <v>13.7</v>
      </c>
      <c r="I295" s="61">
        <v>217</v>
      </c>
      <c r="J295" s="60">
        <v>2.8</v>
      </c>
      <c r="K295" s="60">
        <v>6.5</v>
      </c>
      <c r="L295" s="60">
        <v>0</v>
      </c>
      <c r="M295" s="62">
        <f t="shared" si="22"/>
        <v>1</v>
      </c>
      <c r="N295" s="62">
        <f t="shared" si="23"/>
        <v>1</v>
      </c>
      <c r="O295" s="62">
        <v>13</v>
      </c>
      <c r="P295" s="62">
        <v>0</v>
      </c>
      <c r="Q295" s="62">
        <v>100</v>
      </c>
      <c r="T295" s="116">
        <f t="shared" si="24"/>
        <v>-1.6850820648257345</v>
      </c>
      <c r="U295" s="116">
        <f t="shared" si="25"/>
        <v>-2.2361794281324205</v>
      </c>
      <c r="V295" s="113"/>
      <c r="W295" s="116">
        <f t="shared" si="26"/>
        <v>-0.60181502315204805</v>
      </c>
      <c r="X295" s="116">
        <f t="shared" si="27"/>
        <v>-0.79863551004729305</v>
      </c>
    </row>
    <row r="296" spans="1:27" x14ac:dyDescent="0.2">
      <c r="A296" s="78" t="s">
        <v>76</v>
      </c>
      <c r="B296" s="78">
        <v>29</v>
      </c>
      <c r="C296" s="79">
        <v>43666</v>
      </c>
      <c r="D296" s="113" t="str">
        <f>IF(ISNA(HLOOKUP(C296,data!$C$6:$BB$6,1,FALSE)),"",HLOOKUP(C296,data!$C$6:$BB$50,45,FALSE))</f>
        <v/>
      </c>
      <c r="E296" s="115">
        <v>27</v>
      </c>
      <c r="F296" s="115">
        <v>15</v>
      </c>
      <c r="G296" s="115">
        <v>21.4</v>
      </c>
      <c r="H296" s="115">
        <v>12.3</v>
      </c>
      <c r="I296" s="61">
        <v>223</v>
      </c>
      <c r="J296" s="60">
        <v>3.5</v>
      </c>
      <c r="K296" s="60">
        <v>5.7</v>
      </c>
      <c r="L296" s="60">
        <v>0.3</v>
      </c>
      <c r="M296" s="62">
        <f t="shared" si="22"/>
        <v>1</v>
      </c>
      <c r="N296" s="62" t="str">
        <f t="shared" si="23"/>
        <v/>
      </c>
      <c r="O296" s="62">
        <v>13</v>
      </c>
      <c r="P296" s="62">
        <v>0</v>
      </c>
      <c r="Q296" s="62">
        <v>100</v>
      </c>
      <c r="T296" s="116">
        <f t="shared" si="24"/>
        <v>-2.3869942602187444</v>
      </c>
      <c r="U296" s="116">
        <f t="shared" si="25"/>
        <v>-2.5597379556670972</v>
      </c>
      <c r="V296" s="113"/>
      <c r="W296" s="116">
        <f t="shared" si="26"/>
        <v>-0.68199836006249837</v>
      </c>
      <c r="X296" s="116">
        <f t="shared" si="27"/>
        <v>-0.73135370161917057</v>
      </c>
    </row>
    <row r="297" spans="1:27" x14ac:dyDescent="0.2">
      <c r="A297" s="78" t="s">
        <v>77</v>
      </c>
      <c r="B297" s="78">
        <v>29</v>
      </c>
      <c r="C297" s="79">
        <v>43667</v>
      </c>
      <c r="D297" s="113" t="str">
        <f>IF(ISNA(HLOOKUP(C297,data!$C$6:$BB$6,1,FALSE)),"",HLOOKUP(C297,data!$C$6:$BB$50,45,FALSE))</f>
        <v/>
      </c>
      <c r="E297" s="115">
        <v>24.9</v>
      </c>
      <c r="F297" s="115">
        <v>13.3</v>
      </c>
      <c r="G297" s="115">
        <v>18.8</v>
      </c>
      <c r="H297" s="115">
        <v>11.3</v>
      </c>
      <c r="I297" s="61">
        <v>268</v>
      </c>
      <c r="J297" s="60">
        <v>2.8</v>
      </c>
      <c r="K297" s="60">
        <v>6.6</v>
      </c>
      <c r="L297" s="60">
        <v>0</v>
      </c>
      <c r="M297" s="62">
        <f t="shared" si="22"/>
        <v>1</v>
      </c>
      <c r="N297" s="62" t="str">
        <f t="shared" si="23"/>
        <v/>
      </c>
      <c r="O297" s="62">
        <v>13</v>
      </c>
      <c r="P297" s="62">
        <v>0</v>
      </c>
      <c r="Q297" s="62">
        <v>100</v>
      </c>
      <c r="T297" s="116">
        <f t="shared" si="24"/>
        <v>-2.7982943156534676</v>
      </c>
      <c r="U297" s="116">
        <f t="shared" si="25"/>
        <v>-9.7718590767004607E-2</v>
      </c>
      <c r="V297" s="113"/>
      <c r="W297" s="116">
        <f t="shared" si="26"/>
        <v>-0.99939082701909565</v>
      </c>
      <c r="X297" s="116">
        <f t="shared" si="27"/>
        <v>-3.4899496702501649E-2</v>
      </c>
    </row>
    <row r="298" spans="1:27" x14ac:dyDescent="0.2">
      <c r="A298" s="78" t="s">
        <v>71</v>
      </c>
      <c r="B298" s="78">
        <v>30</v>
      </c>
      <c r="C298" s="79">
        <v>43668</v>
      </c>
      <c r="D298" s="113" t="str">
        <f>IF(ISNA(HLOOKUP(C298,data!$C$6:$BB$6,1,FALSE)),"",HLOOKUP(C298,data!$C$6:$BB$50,45,FALSE))</f>
        <v/>
      </c>
      <c r="E298" s="115">
        <v>29.5</v>
      </c>
      <c r="F298" s="115">
        <v>12.3</v>
      </c>
      <c r="G298" s="115">
        <v>22</v>
      </c>
      <c r="H298" s="115">
        <v>10.199999999999999</v>
      </c>
      <c r="I298" s="61">
        <v>239</v>
      </c>
      <c r="J298" s="60">
        <v>3.1</v>
      </c>
      <c r="K298" s="60">
        <v>12.5</v>
      </c>
      <c r="L298" s="60">
        <v>0</v>
      </c>
      <c r="M298" s="62">
        <f t="shared" si="22"/>
        <v>1</v>
      </c>
      <c r="N298" s="62" t="str">
        <f t="shared" si="23"/>
        <v/>
      </c>
      <c r="O298" s="62">
        <v>13</v>
      </c>
      <c r="P298" s="62">
        <v>0</v>
      </c>
      <c r="Q298" s="62">
        <v>100</v>
      </c>
      <c r="T298" s="116">
        <f t="shared" si="24"/>
        <v>-2.6572186321765474</v>
      </c>
      <c r="U298" s="116">
        <f t="shared" si="25"/>
        <v>-1.5966180322211689</v>
      </c>
      <c r="V298" s="113"/>
      <c r="W298" s="116">
        <f t="shared" si="26"/>
        <v>-0.85716730070211211</v>
      </c>
      <c r="X298" s="116">
        <f t="shared" si="27"/>
        <v>-0.51503807491005449</v>
      </c>
      <c r="Z298">
        <v>30</v>
      </c>
      <c r="AA298">
        <f>SUM(M298:M304)</f>
        <v>5</v>
      </c>
    </row>
    <row r="299" spans="1:27" x14ac:dyDescent="0.2">
      <c r="A299" s="78" t="s">
        <v>72</v>
      </c>
      <c r="B299" s="78">
        <v>30</v>
      </c>
      <c r="C299" s="79">
        <v>43669</v>
      </c>
      <c r="D299" s="113" t="str">
        <f>IF(ISNA(HLOOKUP(C299,data!$C$6:$BB$6,1,FALSE)),"",HLOOKUP(C299,data!$C$6:$BB$50,45,FALSE))</f>
        <v/>
      </c>
      <c r="E299" s="115">
        <v>34.6</v>
      </c>
      <c r="F299" s="115">
        <v>14.9</v>
      </c>
      <c r="G299" s="115">
        <v>26.5</v>
      </c>
      <c r="H299" s="115">
        <v>11.5</v>
      </c>
      <c r="I299" s="61">
        <v>105</v>
      </c>
      <c r="J299" s="60">
        <v>2</v>
      </c>
      <c r="K299" s="60">
        <v>14.5</v>
      </c>
      <c r="L299" s="60">
        <v>0</v>
      </c>
      <c r="M299" s="62">
        <f t="shared" si="22"/>
        <v>1</v>
      </c>
      <c r="N299" s="62" t="str">
        <f t="shared" si="23"/>
        <v/>
      </c>
      <c r="O299" s="62">
        <v>13</v>
      </c>
      <c r="P299" s="62">
        <v>0</v>
      </c>
      <c r="Q299" s="62">
        <v>100</v>
      </c>
      <c r="T299" s="116">
        <f t="shared" si="24"/>
        <v>1.9318516525781366</v>
      </c>
      <c r="U299" s="116">
        <f t="shared" si="25"/>
        <v>-0.5176380902050417</v>
      </c>
      <c r="V299" s="113"/>
      <c r="W299" s="116">
        <f t="shared" si="26"/>
        <v>0.96592582628906831</v>
      </c>
      <c r="X299" s="116">
        <f t="shared" si="27"/>
        <v>-0.25881904510252085</v>
      </c>
    </row>
    <row r="300" spans="1:27" x14ac:dyDescent="0.2">
      <c r="A300" s="128" t="s">
        <v>73</v>
      </c>
      <c r="B300" s="128">
        <v>30</v>
      </c>
      <c r="C300" s="114">
        <v>43670</v>
      </c>
      <c r="D300" s="126">
        <f>IF(ISNA(HLOOKUP(C300,data!$C$6:$BB$6,1,FALSE)),"",HLOOKUP(C300,data!$C$6:$BB$50,45,FALSE))</f>
        <v>25</v>
      </c>
      <c r="E300" s="115">
        <v>39.299999999999997</v>
      </c>
      <c r="F300" s="115">
        <v>20.7</v>
      </c>
      <c r="G300" s="115">
        <v>29.4</v>
      </c>
      <c r="H300" s="115">
        <v>17.8</v>
      </c>
      <c r="I300" s="61">
        <v>158</v>
      </c>
      <c r="J300" s="60">
        <v>2.9</v>
      </c>
      <c r="K300" s="60">
        <v>13.5</v>
      </c>
      <c r="L300" s="60">
        <v>0</v>
      </c>
      <c r="M300" s="62">
        <f t="shared" si="22"/>
        <v>1</v>
      </c>
      <c r="N300" s="62">
        <f t="shared" si="23"/>
        <v>1</v>
      </c>
      <c r="O300" s="62">
        <v>13</v>
      </c>
      <c r="P300" s="62">
        <v>0</v>
      </c>
      <c r="Q300" s="62">
        <v>100</v>
      </c>
      <c r="T300" s="116">
        <f t="shared" si="24"/>
        <v>1.0863591209061454</v>
      </c>
      <c r="U300" s="116">
        <f t="shared" si="25"/>
        <v>-2.6888331782436832</v>
      </c>
      <c r="V300" s="113"/>
      <c r="W300" s="116">
        <f t="shared" si="26"/>
        <v>0.37460659341591224</v>
      </c>
      <c r="X300" s="116">
        <f t="shared" si="27"/>
        <v>-0.92718385456678731</v>
      </c>
    </row>
    <row r="301" spans="1:27" x14ac:dyDescent="0.2">
      <c r="A301" s="78" t="s">
        <v>74</v>
      </c>
      <c r="B301" s="78">
        <v>30</v>
      </c>
      <c r="C301" s="79">
        <v>43671</v>
      </c>
      <c r="D301" s="113" t="str">
        <f>IF(ISNA(HLOOKUP(C301,data!$C$6:$BB$6,1,FALSE)),"",HLOOKUP(C301,data!$C$6:$BB$50,45,FALSE))</f>
        <v/>
      </c>
      <c r="E301" s="135">
        <v>40.4</v>
      </c>
      <c r="F301" s="115">
        <v>17.7</v>
      </c>
      <c r="G301" s="115">
        <v>32.200000000000003</v>
      </c>
      <c r="H301" s="115">
        <v>14.9</v>
      </c>
      <c r="I301" s="61">
        <v>101</v>
      </c>
      <c r="J301" s="60">
        <v>2.2999999999999998</v>
      </c>
      <c r="K301" s="60">
        <v>11.9</v>
      </c>
      <c r="L301" s="60">
        <v>0</v>
      </c>
      <c r="M301" s="62">
        <f t="shared" si="22"/>
        <v>1</v>
      </c>
      <c r="N301" s="62" t="str">
        <f t="shared" si="23"/>
        <v/>
      </c>
      <c r="O301" s="62">
        <v>13</v>
      </c>
      <c r="P301" s="62">
        <v>0</v>
      </c>
      <c r="Q301" s="62">
        <v>100</v>
      </c>
      <c r="T301" s="116">
        <f t="shared" si="24"/>
        <v>2.257742521929627</v>
      </c>
      <c r="U301" s="116">
        <f t="shared" si="25"/>
        <v>-0.43886068936605299</v>
      </c>
      <c r="V301" s="113"/>
      <c r="W301" s="116">
        <f t="shared" si="26"/>
        <v>0.98162718344766398</v>
      </c>
      <c r="X301" s="116">
        <f t="shared" si="27"/>
        <v>-0.1908089953765448</v>
      </c>
    </row>
    <row r="302" spans="1:27" x14ac:dyDescent="0.2">
      <c r="A302" s="78" t="s">
        <v>75</v>
      </c>
      <c r="B302" s="78">
        <v>30</v>
      </c>
      <c r="C302" s="79">
        <v>43672</v>
      </c>
      <c r="D302" s="113" t="str">
        <f>IF(ISNA(HLOOKUP(C302,data!$C$6:$BB$6,1,FALSE)),"",HLOOKUP(C302,data!$C$6:$BB$50,45,FALSE))</f>
        <v/>
      </c>
      <c r="E302" s="115">
        <v>39</v>
      </c>
      <c r="F302" s="115">
        <v>20.2</v>
      </c>
      <c r="G302" s="115">
        <v>28.1</v>
      </c>
      <c r="H302" s="115">
        <v>18.899999999999999</v>
      </c>
      <c r="I302" s="61">
        <v>8</v>
      </c>
      <c r="J302" s="60">
        <v>4.0999999999999996</v>
      </c>
      <c r="K302" s="60">
        <v>8.1</v>
      </c>
      <c r="L302" s="60">
        <v>3</v>
      </c>
      <c r="M302" s="62">
        <f t="shared" si="22"/>
        <v>1</v>
      </c>
      <c r="N302" s="62" t="str">
        <f t="shared" si="23"/>
        <v/>
      </c>
      <c r="O302" s="62">
        <v>13</v>
      </c>
      <c r="P302" s="62">
        <v>0</v>
      </c>
      <c r="Q302" s="62">
        <v>100</v>
      </c>
      <c r="T302" s="116">
        <f t="shared" si="24"/>
        <v>0.57060971393626825</v>
      </c>
      <c r="U302" s="116">
        <f t="shared" si="25"/>
        <v>4.0600990818404386</v>
      </c>
      <c r="V302" s="113"/>
      <c r="W302" s="116">
        <f t="shared" si="26"/>
        <v>0.13917310096006544</v>
      </c>
      <c r="X302" s="116">
        <f t="shared" si="27"/>
        <v>0.99026806874157036</v>
      </c>
    </row>
    <row r="303" spans="1:27" x14ac:dyDescent="0.2">
      <c r="A303" s="78" t="s">
        <v>76</v>
      </c>
      <c r="B303" s="78">
        <v>30</v>
      </c>
      <c r="C303" s="79">
        <v>43673</v>
      </c>
      <c r="D303" s="113" t="str">
        <f>IF(ISNA(HLOOKUP(C303,data!$C$6:$BB$6,1,FALSE)),"",HLOOKUP(C303,data!$C$6:$BB$50,45,FALSE))</f>
        <v/>
      </c>
      <c r="E303" s="115">
        <v>21.8</v>
      </c>
      <c r="F303" s="115">
        <v>18.5</v>
      </c>
      <c r="G303" s="115">
        <v>19.8</v>
      </c>
      <c r="H303" s="115">
        <v>18.5</v>
      </c>
      <c r="I303" s="61">
        <v>269</v>
      </c>
      <c r="J303" s="60">
        <v>2.6</v>
      </c>
      <c r="K303" s="60">
        <v>0</v>
      </c>
      <c r="L303" s="60">
        <v>10.7</v>
      </c>
      <c r="M303" s="62" t="str">
        <f t="shared" si="22"/>
        <v/>
      </c>
      <c r="N303" s="62" t="str">
        <f t="shared" si="23"/>
        <v/>
      </c>
      <c r="O303" s="62">
        <v>13</v>
      </c>
      <c r="P303" s="62">
        <v>0</v>
      </c>
      <c r="Q303" s="62">
        <v>100</v>
      </c>
      <c r="T303" s="116">
        <f t="shared" si="24"/>
        <v>-2.5996040074066173</v>
      </c>
      <c r="U303" s="116">
        <f t="shared" si="25"/>
        <v>-4.5376256736937098E-2</v>
      </c>
      <c r="V303" s="113"/>
      <c r="W303" s="116">
        <f t="shared" si="26"/>
        <v>-0.99984769515639127</v>
      </c>
      <c r="X303" s="116">
        <f t="shared" si="27"/>
        <v>-1.7452406437283498E-2</v>
      </c>
    </row>
    <row r="304" spans="1:27" x14ac:dyDescent="0.2">
      <c r="A304" s="78" t="s">
        <v>77</v>
      </c>
      <c r="B304" s="78">
        <v>30</v>
      </c>
      <c r="C304" s="79">
        <v>43674</v>
      </c>
      <c r="D304" s="113" t="str">
        <f>IF(ISNA(HLOOKUP(C304,data!$C$6:$BB$6,1,FALSE)),"",HLOOKUP(C304,data!$C$6:$BB$50,45,FALSE))</f>
        <v/>
      </c>
      <c r="E304" s="115">
        <v>19</v>
      </c>
      <c r="F304" s="115">
        <v>14.5</v>
      </c>
      <c r="G304" s="115">
        <v>17.899999999999999</v>
      </c>
      <c r="H304" s="115">
        <v>12.9</v>
      </c>
      <c r="I304" s="61">
        <v>260</v>
      </c>
      <c r="J304" s="60">
        <v>3.1</v>
      </c>
      <c r="K304" s="60">
        <v>0</v>
      </c>
      <c r="L304" s="60">
        <v>0.1</v>
      </c>
      <c r="M304" s="62" t="str">
        <f t="shared" si="22"/>
        <v/>
      </c>
      <c r="N304" s="62" t="str">
        <f t="shared" si="23"/>
        <v/>
      </c>
      <c r="O304" s="62">
        <v>13</v>
      </c>
      <c r="P304" s="62">
        <v>0</v>
      </c>
      <c r="Q304" s="62">
        <v>100</v>
      </c>
      <c r="T304" s="116">
        <f t="shared" si="24"/>
        <v>-3.0529040343378449</v>
      </c>
      <c r="U304" s="116">
        <f t="shared" si="25"/>
        <v>-0.5383093507674841</v>
      </c>
      <c r="V304" s="113"/>
      <c r="W304" s="116">
        <f t="shared" si="26"/>
        <v>-0.98480775301220802</v>
      </c>
      <c r="X304" s="116">
        <f t="shared" si="27"/>
        <v>-0.17364817766693033</v>
      </c>
    </row>
    <row r="305" spans="1:27" x14ac:dyDescent="0.2">
      <c r="A305" s="78" t="s">
        <v>71</v>
      </c>
      <c r="B305" s="78">
        <v>31</v>
      </c>
      <c r="C305" s="79">
        <v>43675</v>
      </c>
      <c r="D305" s="113" t="str">
        <f>IF(ISNA(HLOOKUP(C305,data!$C$6:$BB$6,1,FALSE)),"",HLOOKUP(C305,data!$C$6:$BB$50,45,FALSE))</f>
        <v/>
      </c>
      <c r="E305" s="115">
        <v>25.8</v>
      </c>
      <c r="F305" s="115">
        <v>13.9</v>
      </c>
      <c r="G305" s="115">
        <v>19.600000000000001</v>
      </c>
      <c r="H305" s="115">
        <v>11.7</v>
      </c>
      <c r="I305" s="61">
        <v>231</v>
      </c>
      <c r="J305" s="60">
        <v>2</v>
      </c>
      <c r="K305" s="60">
        <v>11.7</v>
      </c>
      <c r="L305" s="60">
        <v>0</v>
      </c>
      <c r="M305" s="62">
        <f t="shared" si="22"/>
        <v>1</v>
      </c>
      <c r="N305" s="62" t="str">
        <f t="shared" si="23"/>
        <v/>
      </c>
      <c r="O305" s="62">
        <v>13</v>
      </c>
      <c r="P305" s="62">
        <v>0</v>
      </c>
      <c r="Q305" s="62">
        <v>100</v>
      </c>
      <c r="T305" s="116">
        <f t="shared" si="24"/>
        <v>-1.5542919229139422</v>
      </c>
      <c r="U305" s="116">
        <f t="shared" si="25"/>
        <v>-1.2586407820996743</v>
      </c>
      <c r="V305" s="113"/>
      <c r="W305" s="116">
        <f t="shared" si="26"/>
        <v>-0.77714596145697112</v>
      </c>
      <c r="X305" s="116">
        <f t="shared" si="27"/>
        <v>-0.62932039104983717</v>
      </c>
      <c r="Z305">
        <v>31</v>
      </c>
      <c r="AA305">
        <f>SUM(M305:M311)</f>
        <v>6</v>
      </c>
    </row>
    <row r="306" spans="1:27" x14ac:dyDescent="0.2">
      <c r="A306" s="128" t="s">
        <v>72</v>
      </c>
      <c r="B306" s="128">
        <v>31</v>
      </c>
      <c r="C306" s="114">
        <v>43676</v>
      </c>
      <c r="D306" s="126">
        <f>IF(ISNA(HLOOKUP(C306,data!$C$6:$BB$6,1,FALSE)),"",HLOOKUP(C306,data!$C$6:$BB$50,45,FALSE))</f>
        <v>28</v>
      </c>
      <c r="E306" s="115">
        <v>29</v>
      </c>
      <c r="F306" s="115">
        <v>13.2</v>
      </c>
      <c r="G306" s="115">
        <v>22.1</v>
      </c>
      <c r="H306" s="115">
        <v>10.199999999999999</v>
      </c>
      <c r="I306" s="61">
        <v>209</v>
      </c>
      <c r="J306" s="60">
        <v>3.9</v>
      </c>
      <c r="K306" s="60">
        <v>11.8</v>
      </c>
      <c r="L306" s="60">
        <v>0</v>
      </c>
      <c r="M306" s="62">
        <f t="shared" si="22"/>
        <v>1</v>
      </c>
      <c r="N306" s="62">
        <f t="shared" si="23"/>
        <v>1</v>
      </c>
      <c r="O306" s="62">
        <v>13</v>
      </c>
      <c r="P306" s="62">
        <v>0</v>
      </c>
      <c r="Q306" s="62">
        <v>100</v>
      </c>
      <c r="T306" s="116">
        <f t="shared" si="24"/>
        <v>-1.890757518960714</v>
      </c>
      <c r="U306" s="116">
        <f t="shared" si="25"/>
        <v>-3.4110168578436437</v>
      </c>
      <c r="V306" s="113"/>
      <c r="W306" s="116">
        <f t="shared" si="26"/>
        <v>-0.48480962024633695</v>
      </c>
      <c r="X306" s="116">
        <f t="shared" si="27"/>
        <v>-0.87461970713939585</v>
      </c>
    </row>
    <row r="307" spans="1:27" x14ac:dyDescent="0.2">
      <c r="A307" s="78" t="s">
        <v>73</v>
      </c>
      <c r="B307" s="78">
        <v>31</v>
      </c>
      <c r="C307" s="79">
        <v>43677</v>
      </c>
      <c r="D307" s="113" t="str">
        <f>IF(ISNA(HLOOKUP(C307,data!$C$6:$BB$6,1,FALSE)),"",HLOOKUP(C307,data!$C$6:$BB$50,45,FALSE))</f>
        <v/>
      </c>
      <c r="E307" s="115">
        <v>24.4</v>
      </c>
      <c r="F307" s="115">
        <v>13.3</v>
      </c>
      <c r="G307" s="115">
        <v>18.3</v>
      </c>
      <c r="H307" s="115">
        <v>10.199999999999999</v>
      </c>
      <c r="I307" s="61">
        <v>216</v>
      </c>
      <c r="J307" s="60">
        <v>4.7</v>
      </c>
      <c r="K307" s="60">
        <v>4.9000000000000004</v>
      </c>
      <c r="L307" s="60">
        <v>0.6</v>
      </c>
      <c r="M307" s="62">
        <f t="shared" si="22"/>
        <v>1</v>
      </c>
      <c r="N307" s="62" t="str">
        <f t="shared" si="23"/>
        <v/>
      </c>
      <c r="O307" s="62">
        <v>13</v>
      </c>
      <c r="P307" s="62">
        <v>0</v>
      </c>
      <c r="Q307" s="62">
        <v>100</v>
      </c>
      <c r="T307" s="116">
        <f t="shared" si="24"/>
        <v>-2.7625906857746232</v>
      </c>
      <c r="U307" s="116">
        <f t="shared" si="25"/>
        <v>-3.8023798735622538</v>
      </c>
      <c r="V307" s="113"/>
      <c r="W307" s="116">
        <f t="shared" si="26"/>
        <v>-0.58778525229247303</v>
      </c>
      <c r="X307" s="116">
        <f t="shared" si="27"/>
        <v>-0.80901699437494756</v>
      </c>
    </row>
    <row r="308" spans="1:27" x14ac:dyDescent="0.2">
      <c r="A308" s="78" t="s">
        <v>74</v>
      </c>
      <c r="B308" s="78">
        <v>31</v>
      </c>
      <c r="C308" s="79">
        <v>43678</v>
      </c>
      <c r="D308" s="113" t="str">
        <f>IF(ISNA(HLOOKUP(C308,data!$C$6:$BB$6,1,FALSE)),"",HLOOKUP(C308,data!$C$6:$BB$50,45,FALSE))</f>
        <v/>
      </c>
      <c r="E308" s="115">
        <v>24.8</v>
      </c>
      <c r="F308" s="115">
        <v>12.9</v>
      </c>
      <c r="G308" s="115">
        <v>18.7</v>
      </c>
      <c r="H308" s="115">
        <v>9.9</v>
      </c>
      <c r="I308" s="61">
        <v>241</v>
      </c>
      <c r="J308" s="60">
        <v>3.4</v>
      </c>
      <c r="K308" s="60">
        <v>8.1999999999999993</v>
      </c>
      <c r="L308" s="60">
        <v>0</v>
      </c>
      <c r="M308" s="62">
        <f t="shared" si="22"/>
        <v>1</v>
      </c>
      <c r="N308" s="62" t="str">
        <f t="shared" si="23"/>
        <v/>
      </c>
      <c r="O308" s="62">
        <v>13</v>
      </c>
      <c r="P308" s="62">
        <v>0</v>
      </c>
      <c r="Q308" s="62">
        <v>100</v>
      </c>
      <c r="T308" s="116">
        <f t="shared" si="24"/>
        <v>-2.9737070042739462</v>
      </c>
      <c r="U308" s="116">
        <f t="shared" si="25"/>
        <v>-1.6483527088375451</v>
      </c>
      <c r="V308" s="113"/>
      <c r="W308" s="116">
        <f t="shared" si="26"/>
        <v>-0.87461970713939596</v>
      </c>
      <c r="X308" s="116">
        <f t="shared" si="27"/>
        <v>-0.48480962024633684</v>
      </c>
    </row>
    <row r="309" spans="1:27" x14ac:dyDescent="0.2">
      <c r="A309" s="78" t="s">
        <v>75</v>
      </c>
      <c r="B309" s="78">
        <v>31</v>
      </c>
      <c r="C309" s="79">
        <v>43679</v>
      </c>
      <c r="D309" s="113" t="str">
        <f>IF(ISNA(HLOOKUP(C309,data!$C$6:$BB$6,1,FALSE)),"",HLOOKUP(C309,data!$C$6:$BB$50,45,FALSE))</f>
        <v/>
      </c>
      <c r="E309" s="115">
        <v>23.9</v>
      </c>
      <c r="F309" s="115">
        <v>12</v>
      </c>
      <c r="G309" s="115">
        <v>18</v>
      </c>
      <c r="H309" s="115">
        <v>9.1999999999999993</v>
      </c>
      <c r="I309" s="61">
        <v>264</v>
      </c>
      <c r="J309" s="60">
        <v>3.9</v>
      </c>
      <c r="K309" s="60">
        <v>6.1</v>
      </c>
      <c r="L309" s="60">
        <v>2.4</v>
      </c>
      <c r="M309" s="62">
        <f t="shared" si="22"/>
        <v>1</v>
      </c>
      <c r="N309" s="62" t="str">
        <f t="shared" si="23"/>
        <v/>
      </c>
      <c r="O309" s="62">
        <v>13</v>
      </c>
      <c r="P309" s="62">
        <v>0</v>
      </c>
      <c r="Q309" s="62">
        <v>100</v>
      </c>
      <c r="T309" s="116">
        <f t="shared" si="24"/>
        <v>-3.8786353919362662</v>
      </c>
      <c r="U309" s="116">
        <f t="shared" si="25"/>
        <v>-0.40766100674384809</v>
      </c>
      <c r="V309" s="113"/>
      <c r="W309" s="116">
        <f t="shared" si="26"/>
        <v>-0.9945218953682734</v>
      </c>
      <c r="X309" s="116">
        <f t="shared" si="27"/>
        <v>-0.10452846326765336</v>
      </c>
    </row>
    <row r="310" spans="1:27" x14ac:dyDescent="0.2">
      <c r="A310" s="78" t="s">
        <v>76</v>
      </c>
      <c r="B310" s="78">
        <v>31</v>
      </c>
      <c r="C310" s="79">
        <v>43680</v>
      </c>
      <c r="D310" s="113" t="str">
        <f>IF(ISNA(HLOOKUP(C310,data!$C$6:$BB$6,1,FALSE)),"",HLOOKUP(C310,data!$C$6:$BB$50,45,FALSE))</f>
        <v/>
      </c>
      <c r="E310" s="115">
        <v>21.9</v>
      </c>
      <c r="F310" s="115">
        <v>13.4</v>
      </c>
      <c r="G310" s="115">
        <v>17.5</v>
      </c>
      <c r="H310" s="115">
        <v>10.199999999999999</v>
      </c>
      <c r="I310" s="61">
        <v>349</v>
      </c>
      <c r="J310" s="60">
        <v>1.8</v>
      </c>
      <c r="K310" s="60">
        <v>1.5</v>
      </c>
      <c r="L310" s="60">
        <v>0.4</v>
      </c>
      <c r="M310" s="62" t="str">
        <f t="shared" si="22"/>
        <v/>
      </c>
      <c r="N310" s="62" t="str">
        <f t="shared" si="23"/>
        <v/>
      </c>
      <c r="O310" s="62">
        <v>13</v>
      </c>
      <c r="P310" s="62">
        <v>0</v>
      </c>
      <c r="Q310" s="62">
        <v>100</v>
      </c>
      <c r="T310" s="116">
        <f t="shared" si="24"/>
        <v>-0.34345619167778041</v>
      </c>
      <c r="U310" s="116">
        <f t="shared" si="25"/>
        <v>1.7669289302057951</v>
      </c>
      <c r="V310" s="113"/>
      <c r="W310" s="116">
        <f t="shared" si="26"/>
        <v>-0.19080899537654467</v>
      </c>
      <c r="X310" s="116">
        <f t="shared" si="27"/>
        <v>0.98162718344766398</v>
      </c>
    </row>
    <row r="311" spans="1:27" x14ac:dyDescent="0.2">
      <c r="A311" s="78" t="s">
        <v>77</v>
      </c>
      <c r="B311" s="78">
        <v>31</v>
      </c>
      <c r="C311" s="79">
        <v>43681</v>
      </c>
      <c r="D311" s="113" t="str">
        <f>IF(ISNA(HLOOKUP(C311,data!$C$6:$BB$6,1,FALSE)),"",HLOOKUP(C311,data!$C$6:$BB$50,45,FALSE))</f>
        <v/>
      </c>
      <c r="E311" s="115">
        <v>27.1</v>
      </c>
      <c r="F311" s="115">
        <v>11.2</v>
      </c>
      <c r="G311" s="115">
        <v>20.6</v>
      </c>
      <c r="H311" s="115">
        <v>8.3000000000000007</v>
      </c>
      <c r="I311" s="61">
        <v>121</v>
      </c>
      <c r="J311" s="60">
        <v>1.7</v>
      </c>
      <c r="K311" s="60">
        <v>8.5</v>
      </c>
      <c r="L311" s="60">
        <v>0</v>
      </c>
      <c r="M311" s="62">
        <f t="shared" si="22"/>
        <v>1</v>
      </c>
      <c r="N311" s="62" t="str">
        <f t="shared" si="23"/>
        <v/>
      </c>
      <c r="O311" s="62">
        <v>13</v>
      </c>
      <c r="P311" s="62">
        <v>0</v>
      </c>
      <c r="Q311" s="62">
        <v>100</v>
      </c>
      <c r="T311" s="116">
        <f t="shared" si="24"/>
        <v>1.457184411193591</v>
      </c>
      <c r="U311" s="116">
        <f t="shared" si="25"/>
        <v>-0.87556472734709223</v>
      </c>
      <c r="V311" s="113"/>
      <c r="W311" s="116">
        <f t="shared" si="26"/>
        <v>0.85716730070211233</v>
      </c>
      <c r="X311" s="116">
        <f t="shared" si="27"/>
        <v>-0.51503807491005427</v>
      </c>
    </row>
    <row r="312" spans="1:27" x14ac:dyDescent="0.2">
      <c r="A312" s="128" t="s">
        <v>71</v>
      </c>
      <c r="B312" s="128">
        <v>32</v>
      </c>
      <c r="C312" s="114">
        <v>43682</v>
      </c>
      <c r="D312" s="126">
        <f>IF(ISNA(HLOOKUP(C312,data!$C$6:$BB$6,1,FALSE)),"",HLOOKUP(C312,data!$C$6:$BB$50,45,FALSE))</f>
        <v>22</v>
      </c>
      <c r="E312" s="115">
        <v>26.9</v>
      </c>
      <c r="F312" s="115">
        <v>17.899999999999999</v>
      </c>
      <c r="G312" s="115">
        <v>21.8</v>
      </c>
      <c r="H312" s="115">
        <v>16.899999999999999</v>
      </c>
      <c r="I312" s="61">
        <v>244</v>
      </c>
      <c r="J312" s="60">
        <v>3.4</v>
      </c>
      <c r="K312" s="60">
        <v>6.5</v>
      </c>
      <c r="L312" s="60">
        <v>0</v>
      </c>
      <c r="M312" s="62">
        <f t="shared" si="22"/>
        <v>1</v>
      </c>
      <c r="N312" s="62">
        <f t="shared" si="23"/>
        <v>1</v>
      </c>
      <c r="O312" s="62">
        <v>13</v>
      </c>
      <c r="P312" s="62">
        <v>0</v>
      </c>
      <c r="Q312" s="62">
        <v>100</v>
      </c>
      <c r="T312" s="116">
        <f t="shared" si="24"/>
        <v>-3.0558997574171669</v>
      </c>
      <c r="U312" s="116">
        <f t="shared" si="25"/>
        <v>-1.4904618990828642</v>
      </c>
      <c r="V312" s="113"/>
      <c r="W312" s="116">
        <f t="shared" si="26"/>
        <v>-0.89879404629916682</v>
      </c>
      <c r="X312" s="116">
        <f t="shared" si="27"/>
        <v>-0.43837114678907774</v>
      </c>
      <c r="Z312">
        <v>32</v>
      </c>
      <c r="AA312">
        <f>SUM(M312:M318)</f>
        <v>5</v>
      </c>
    </row>
    <row r="313" spans="1:27" x14ac:dyDescent="0.2">
      <c r="A313" s="78" t="s">
        <v>72</v>
      </c>
      <c r="B313" s="78">
        <v>32</v>
      </c>
      <c r="C313" s="79">
        <v>43683</v>
      </c>
      <c r="D313" s="113" t="str">
        <f>IF(ISNA(HLOOKUP(C313,data!$C$6:$BB$6,1,FALSE)),"",HLOOKUP(C313,data!$C$6:$BB$50,45,FALSE))</f>
        <v/>
      </c>
      <c r="E313" s="115">
        <v>25.2</v>
      </c>
      <c r="F313" s="115">
        <v>14.4</v>
      </c>
      <c r="G313" s="115">
        <v>20.3</v>
      </c>
      <c r="H313" s="115">
        <v>12.8</v>
      </c>
      <c r="I313" s="61">
        <v>231</v>
      </c>
      <c r="J313" s="60">
        <v>3.8</v>
      </c>
      <c r="K313" s="60">
        <v>7.9</v>
      </c>
      <c r="L313" s="60">
        <v>0</v>
      </c>
      <c r="M313" s="62">
        <f t="shared" si="22"/>
        <v>1</v>
      </c>
      <c r="N313" s="62" t="str">
        <f t="shared" si="23"/>
        <v/>
      </c>
      <c r="O313" s="62">
        <v>13</v>
      </c>
      <c r="P313" s="62">
        <v>0</v>
      </c>
      <c r="Q313" s="62">
        <v>100</v>
      </c>
      <c r="T313" s="116">
        <f t="shared" si="24"/>
        <v>-2.9531546535364903</v>
      </c>
      <c r="U313" s="116">
        <f t="shared" si="25"/>
        <v>-2.3914174859893813</v>
      </c>
      <c r="V313" s="113"/>
      <c r="W313" s="116">
        <f t="shared" si="26"/>
        <v>-0.77714596145697112</v>
      </c>
      <c r="X313" s="116">
        <f t="shared" si="27"/>
        <v>-0.62932039104983717</v>
      </c>
    </row>
    <row r="314" spans="1:27" x14ac:dyDescent="0.2">
      <c r="A314" s="78" t="s">
        <v>73</v>
      </c>
      <c r="B314" s="78">
        <v>32</v>
      </c>
      <c r="C314" s="79">
        <v>43684</v>
      </c>
      <c r="D314" s="113" t="str">
        <f>IF(ISNA(HLOOKUP(C314,data!$C$6:$BB$6,1,FALSE)),"",HLOOKUP(C314,data!$C$6:$BB$50,45,FALSE))</f>
        <v/>
      </c>
      <c r="E314" s="115">
        <v>25.9</v>
      </c>
      <c r="F314" s="115">
        <v>14.2</v>
      </c>
      <c r="G314" s="115">
        <v>19.2</v>
      </c>
      <c r="H314" s="115">
        <v>10.3</v>
      </c>
      <c r="I314" s="61">
        <v>242</v>
      </c>
      <c r="J314" s="60">
        <v>4.2</v>
      </c>
      <c r="K314" s="60">
        <v>9.9</v>
      </c>
      <c r="L314" s="60">
        <v>0</v>
      </c>
      <c r="M314" s="62">
        <f t="shared" ref="M314:M368" si="28">IF(E314&gt;18,IF(J314&lt;5,IF(K314&gt;8,1,IF(K314&gt;4,IF(L314&lt;5,1,""),"")),""),"")</f>
        <v>1</v>
      </c>
      <c r="N314" s="62" t="str">
        <f t="shared" si="23"/>
        <v/>
      </c>
      <c r="O314" s="62">
        <v>13</v>
      </c>
      <c r="P314" s="62">
        <v>0</v>
      </c>
      <c r="Q314" s="62">
        <v>100</v>
      </c>
      <c r="T314" s="116">
        <f t="shared" si="24"/>
        <v>-3.7083798900074934</v>
      </c>
      <c r="U314" s="116">
        <f t="shared" si="25"/>
        <v>-1.9717805637007413</v>
      </c>
      <c r="V314" s="113"/>
      <c r="W314" s="116">
        <f t="shared" si="26"/>
        <v>-0.88294759285892699</v>
      </c>
      <c r="X314" s="116">
        <f t="shared" si="27"/>
        <v>-0.46947156278589075</v>
      </c>
    </row>
    <row r="315" spans="1:27" x14ac:dyDescent="0.2">
      <c r="A315" s="78" t="s">
        <v>74</v>
      </c>
      <c r="B315" s="78">
        <v>32</v>
      </c>
      <c r="C315" s="79">
        <v>43685</v>
      </c>
      <c r="D315" s="113" t="str">
        <f>IF(ISNA(HLOOKUP(C315,data!$C$6:$BB$6,1,FALSE)),"",HLOOKUP(C315,data!$C$6:$BB$50,45,FALSE))</f>
        <v/>
      </c>
      <c r="E315" s="115">
        <v>25.3</v>
      </c>
      <c r="F315" s="115">
        <v>12.8</v>
      </c>
      <c r="G315" s="115">
        <v>19.8</v>
      </c>
      <c r="H315" s="115">
        <v>11.2</v>
      </c>
      <c r="I315" s="61">
        <v>224</v>
      </c>
      <c r="J315" s="60">
        <v>3.9</v>
      </c>
      <c r="K315" s="60">
        <v>9.3000000000000007</v>
      </c>
      <c r="L315" s="60">
        <v>0</v>
      </c>
      <c r="M315" s="62">
        <f t="shared" si="28"/>
        <v>1</v>
      </c>
      <c r="N315" s="62" t="str">
        <f t="shared" ref="N315:N368" si="29">IF(ISNUMBER(D315),IF(M315=1,1,""),"")</f>
        <v/>
      </c>
      <c r="O315" s="62">
        <v>13</v>
      </c>
      <c r="P315" s="62">
        <v>0</v>
      </c>
      <c r="Q315" s="62">
        <v>100</v>
      </c>
      <c r="T315" s="116">
        <f t="shared" si="24"/>
        <v>-2.7091676447900896</v>
      </c>
      <c r="U315" s="116">
        <f t="shared" si="25"/>
        <v>-2.8054252213207391</v>
      </c>
      <c r="V315" s="113"/>
      <c r="W315" s="116">
        <f t="shared" si="26"/>
        <v>-0.69465837045899737</v>
      </c>
      <c r="X315" s="116">
        <f t="shared" si="27"/>
        <v>-0.71933980033865108</v>
      </c>
    </row>
    <row r="316" spans="1:27" x14ac:dyDescent="0.2">
      <c r="A316" s="78" t="s">
        <v>75</v>
      </c>
      <c r="B316" s="78">
        <v>32</v>
      </c>
      <c r="C316" s="79">
        <v>43686</v>
      </c>
      <c r="D316" s="113" t="str">
        <f>IF(ISNA(HLOOKUP(C316,data!$C$6:$BB$6,1,FALSE)),"",HLOOKUP(C316,data!$C$6:$BB$50,45,FALSE))</f>
        <v/>
      </c>
      <c r="E316" s="115">
        <v>25.1</v>
      </c>
      <c r="F316" s="115">
        <v>18.399999999999999</v>
      </c>
      <c r="G316" s="115">
        <v>20.9</v>
      </c>
      <c r="H316" s="115">
        <v>16.899999999999999</v>
      </c>
      <c r="I316" s="61">
        <v>166</v>
      </c>
      <c r="J316" s="60">
        <v>3.8</v>
      </c>
      <c r="K316" s="60">
        <v>1.2</v>
      </c>
      <c r="L316" s="60">
        <v>5.4</v>
      </c>
      <c r="M316" s="62" t="str">
        <f t="shared" si="28"/>
        <v/>
      </c>
      <c r="N316" s="62" t="str">
        <f t="shared" si="29"/>
        <v/>
      </c>
      <c r="O316" s="62">
        <v>13</v>
      </c>
      <c r="P316" s="62">
        <v>0</v>
      </c>
      <c r="Q316" s="62">
        <v>100</v>
      </c>
      <c r="T316" s="116">
        <f t="shared" si="24"/>
        <v>0.91930320327873738</v>
      </c>
      <c r="U316" s="116">
        <f t="shared" si="25"/>
        <v>-3.6871237598487863</v>
      </c>
      <c r="V316" s="113"/>
      <c r="W316" s="116">
        <f t="shared" si="26"/>
        <v>0.24192189559966773</v>
      </c>
      <c r="X316" s="116">
        <f t="shared" si="27"/>
        <v>-0.97029572627599647</v>
      </c>
    </row>
    <row r="317" spans="1:27" x14ac:dyDescent="0.2">
      <c r="A317" s="78" t="s">
        <v>76</v>
      </c>
      <c r="B317" s="78">
        <v>32</v>
      </c>
      <c r="C317" s="79">
        <v>43687</v>
      </c>
      <c r="D317" s="113" t="str">
        <f>IF(ISNA(HLOOKUP(C317,data!$C$6:$BB$6,1,FALSE)),"",HLOOKUP(C317,data!$C$6:$BB$50,45,FALSE))</f>
        <v/>
      </c>
      <c r="E317" s="115">
        <v>25.8</v>
      </c>
      <c r="F317" s="115">
        <v>15.6</v>
      </c>
      <c r="G317" s="115">
        <v>21</v>
      </c>
      <c r="H317" s="115">
        <v>14.3</v>
      </c>
      <c r="I317" s="61">
        <v>223</v>
      </c>
      <c r="J317" s="60">
        <v>7.3</v>
      </c>
      <c r="K317" s="60">
        <v>8.6999999999999993</v>
      </c>
      <c r="L317" s="60">
        <v>0</v>
      </c>
      <c r="M317" s="62" t="str">
        <f t="shared" si="28"/>
        <v/>
      </c>
      <c r="N317" s="62" t="str">
        <f t="shared" si="29"/>
        <v/>
      </c>
      <c r="O317" s="62">
        <v>13</v>
      </c>
      <c r="P317" s="62">
        <v>0</v>
      </c>
      <c r="Q317" s="62">
        <v>100</v>
      </c>
      <c r="T317" s="116">
        <f t="shared" si="24"/>
        <v>-4.9785880284562376</v>
      </c>
      <c r="U317" s="116">
        <f t="shared" si="25"/>
        <v>-5.3388820218199449</v>
      </c>
      <c r="V317" s="113"/>
      <c r="W317" s="116">
        <f t="shared" si="26"/>
        <v>-0.68199836006249837</v>
      </c>
      <c r="X317" s="116">
        <f t="shared" si="27"/>
        <v>-0.73135370161917057</v>
      </c>
    </row>
    <row r="318" spans="1:27" x14ac:dyDescent="0.2">
      <c r="A318" s="78" t="s">
        <v>77</v>
      </c>
      <c r="B318" s="78">
        <v>32</v>
      </c>
      <c r="C318" s="79">
        <v>43688</v>
      </c>
      <c r="D318" s="113" t="str">
        <f>IF(ISNA(HLOOKUP(C318,data!$C$6:$BB$6,1,FALSE)),"",HLOOKUP(C318,data!$C$6:$BB$50,45,FALSE))</f>
        <v/>
      </c>
      <c r="E318" s="115">
        <v>23.5</v>
      </c>
      <c r="F318" s="115">
        <v>14.2</v>
      </c>
      <c r="G318" s="115">
        <v>18.399999999999999</v>
      </c>
      <c r="H318" s="115">
        <v>13.2</v>
      </c>
      <c r="I318" s="61">
        <v>215</v>
      </c>
      <c r="J318" s="60">
        <v>4.9000000000000004</v>
      </c>
      <c r="K318" s="60">
        <v>6.6</v>
      </c>
      <c r="L318" s="60">
        <v>0</v>
      </c>
      <c r="M318" s="62">
        <f t="shared" si="28"/>
        <v>1</v>
      </c>
      <c r="N318" s="62" t="str">
        <f t="shared" si="29"/>
        <v/>
      </c>
      <c r="O318" s="62">
        <v>13</v>
      </c>
      <c r="P318" s="62">
        <v>0</v>
      </c>
      <c r="Q318" s="62">
        <v>100</v>
      </c>
      <c r="T318" s="116">
        <f t="shared" si="24"/>
        <v>-2.8105245381201249</v>
      </c>
      <c r="U318" s="116">
        <f t="shared" si="25"/>
        <v>-4.0138450170160613</v>
      </c>
      <c r="V318" s="113"/>
      <c r="W318" s="116">
        <f t="shared" si="26"/>
        <v>-0.57357643635104583</v>
      </c>
      <c r="X318" s="116">
        <f t="shared" si="27"/>
        <v>-0.81915204428899202</v>
      </c>
    </row>
    <row r="319" spans="1:27" x14ac:dyDescent="0.2">
      <c r="A319" s="78" t="s">
        <v>71</v>
      </c>
      <c r="B319" s="78">
        <v>33</v>
      </c>
      <c r="C319" s="79">
        <v>43689</v>
      </c>
      <c r="D319" s="113" t="str">
        <f>IF(ISNA(HLOOKUP(C319,data!$C$6:$BB$6,1,FALSE)),"",HLOOKUP(C319,data!$C$6:$BB$50,45,FALSE))</f>
        <v/>
      </c>
      <c r="E319" s="115">
        <v>24.3</v>
      </c>
      <c r="F319" s="115">
        <v>12.3</v>
      </c>
      <c r="G319" s="115">
        <v>16.399999999999999</v>
      </c>
      <c r="H319" s="115">
        <v>11.6</v>
      </c>
      <c r="I319" s="61">
        <v>219</v>
      </c>
      <c r="J319" s="60">
        <v>3.9</v>
      </c>
      <c r="K319" s="60">
        <v>8.1999999999999993</v>
      </c>
      <c r="L319" s="60">
        <v>4.2</v>
      </c>
      <c r="M319" s="62">
        <f t="shared" si="28"/>
        <v>1</v>
      </c>
      <c r="N319" s="62" t="str">
        <f t="shared" si="29"/>
        <v/>
      </c>
      <c r="O319" s="62">
        <v>13</v>
      </c>
      <c r="P319" s="62">
        <v>0</v>
      </c>
      <c r="Q319" s="62">
        <v>100</v>
      </c>
      <c r="T319" s="116">
        <f t="shared" si="24"/>
        <v>-2.4543495250943668</v>
      </c>
      <c r="U319" s="116">
        <f t="shared" si="25"/>
        <v>-3.0308692496821861</v>
      </c>
      <c r="V319" s="113"/>
      <c r="W319" s="116">
        <f t="shared" si="26"/>
        <v>-0.62932039104983761</v>
      </c>
      <c r="X319" s="116">
        <f t="shared" si="27"/>
        <v>-0.77714596145697079</v>
      </c>
      <c r="Z319">
        <v>33</v>
      </c>
      <c r="AA319">
        <f>SUM(M319:M325)</f>
        <v>4</v>
      </c>
    </row>
    <row r="320" spans="1:27" x14ac:dyDescent="0.2">
      <c r="A320" s="78" t="s">
        <v>72</v>
      </c>
      <c r="B320" s="78">
        <v>33</v>
      </c>
      <c r="C320" s="79">
        <v>43690</v>
      </c>
      <c r="D320" s="113" t="str">
        <f>IF(ISNA(HLOOKUP(C320,data!$C$6:$BB$6,1,FALSE)),"",HLOOKUP(C320,data!$C$6:$BB$50,45,FALSE))</f>
        <v/>
      </c>
      <c r="E320" s="115">
        <v>20.2</v>
      </c>
      <c r="F320" s="115">
        <v>8.5</v>
      </c>
      <c r="G320" s="115">
        <v>13.9</v>
      </c>
      <c r="H320" s="115">
        <v>6.4</v>
      </c>
      <c r="I320" s="61">
        <v>229</v>
      </c>
      <c r="J320" s="60">
        <v>4</v>
      </c>
      <c r="K320" s="60">
        <v>6.8</v>
      </c>
      <c r="L320" s="60">
        <v>1.9</v>
      </c>
      <c r="M320" s="62">
        <f t="shared" si="28"/>
        <v>1</v>
      </c>
      <c r="N320" s="62" t="str">
        <f t="shared" si="29"/>
        <v/>
      </c>
      <c r="O320" s="62">
        <v>13</v>
      </c>
      <c r="P320" s="62">
        <v>0</v>
      </c>
      <c r="Q320" s="62">
        <v>100</v>
      </c>
      <c r="T320" s="116">
        <f t="shared" si="24"/>
        <v>-3.0188383208910867</v>
      </c>
      <c r="U320" s="116">
        <f t="shared" si="25"/>
        <v>-2.6242361159620304</v>
      </c>
      <c r="V320" s="113"/>
      <c r="W320" s="116">
        <f t="shared" si="26"/>
        <v>-0.75470958022277168</v>
      </c>
      <c r="X320" s="116">
        <f t="shared" si="27"/>
        <v>-0.65605902899050761</v>
      </c>
    </row>
    <row r="321" spans="1:27" x14ac:dyDescent="0.2">
      <c r="A321" s="78" t="s">
        <v>73</v>
      </c>
      <c r="B321" s="78">
        <v>33</v>
      </c>
      <c r="C321" s="79">
        <v>43691</v>
      </c>
      <c r="D321" s="113" t="str">
        <f>IF(ISNA(HLOOKUP(C321,data!$C$6:$BB$6,1,FALSE)),"",HLOOKUP(C321,data!$C$6:$BB$50,45,FALSE))</f>
        <v/>
      </c>
      <c r="E321" s="115">
        <v>22.7</v>
      </c>
      <c r="F321" s="115">
        <v>8.5</v>
      </c>
      <c r="G321" s="115">
        <v>16.2</v>
      </c>
      <c r="H321" s="115">
        <v>5.3</v>
      </c>
      <c r="I321" s="61">
        <v>197</v>
      </c>
      <c r="J321" s="60">
        <v>3.3</v>
      </c>
      <c r="K321" s="60">
        <v>8</v>
      </c>
      <c r="L321" s="60">
        <v>1.5</v>
      </c>
      <c r="M321" s="62">
        <f t="shared" si="28"/>
        <v>1</v>
      </c>
      <c r="N321" s="62" t="str">
        <f t="shared" si="29"/>
        <v/>
      </c>
      <c r="O321" s="62">
        <v>13</v>
      </c>
      <c r="P321" s="62">
        <v>0</v>
      </c>
      <c r="Q321" s="62">
        <v>100</v>
      </c>
      <c r="T321" s="116">
        <f t="shared" si="24"/>
        <v>-0.96482662558502996</v>
      </c>
      <c r="U321" s="116">
        <f t="shared" si="25"/>
        <v>-3.1558056946780173</v>
      </c>
      <c r="V321" s="113"/>
      <c r="W321" s="116">
        <f t="shared" si="26"/>
        <v>-0.29237170472273638</v>
      </c>
      <c r="X321" s="116">
        <f t="shared" si="27"/>
        <v>-0.95630475596303555</v>
      </c>
    </row>
    <row r="322" spans="1:27" x14ac:dyDescent="0.2">
      <c r="A322" s="78" t="s">
        <v>74</v>
      </c>
      <c r="B322" s="78">
        <v>33</v>
      </c>
      <c r="C322" s="79">
        <v>43692</v>
      </c>
      <c r="D322" s="113" t="str">
        <f>IF(ISNA(HLOOKUP(C322,data!$C$6:$BB$6,1,FALSE)),"",HLOOKUP(C322,data!$C$6:$BB$50,45,FALSE))</f>
        <v/>
      </c>
      <c r="E322" s="115">
        <v>22.3</v>
      </c>
      <c r="F322" s="115">
        <v>12.3</v>
      </c>
      <c r="G322" s="115">
        <v>17.600000000000001</v>
      </c>
      <c r="H322" s="115">
        <v>8.9</v>
      </c>
      <c r="I322" s="61">
        <v>235</v>
      </c>
      <c r="J322" s="60">
        <v>5</v>
      </c>
      <c r="K322" s="60">
        <v>4.7</v>
      </c>
      <c r="L322" s="60">
        <v>3.4</v>
      </c>
      <c r="M322" s="62" t="str">
        <f t="shared" si="28"/>
        <v/>
      </c>
      <c r="N322" s="62" t="str">
        <f t="shared" si="29"/>
        <v/>
      </c>
      <c r="O322" s="62">
        <v>13</v>
      </c>
      <c r="P322" s="62">
        <v>0</v>
      </c>
      <c r="Q322" s="62">
        <v>100</v>
      </c>
      <c r="T322" s="116">
        <f t="shared" si="24"/>
        <v>-4.0957602214449578</v>
      </c>
      <c r="U322" s="116">
        <f t="shared" si="25"/>
        <v>-2.867882181755232</v>
      </c>
      <c r="V322" s="113"/>
      <c r="W322" s="116">
        <f t="shared" si="26"/>
        <v>-0.81915204428899158</v>
      </c>
      <c r="X322" s="116">
        <f t="shared" si="27"/>
        <v>-0.57357643635104638</v>
      </c>
    </row>
    <row r="323" spans="1:27" x14ac:dyDescent="0.2">
      <c r="A323" s="78" t="s">
        <v>75</v>
      </c>
      <c r="B323" s="78">
        <v>33</v>
      </c>
      <c r="C323" s="79">
        <v>43693</v>
      </c>
      <c r="D323" s="113" t="str">
        <f>IF(ISNA(HLOOKUP(C323,data!$C$6:$BB$6,1,FALSE)),"",HLOOKUP(C323,data!$C$6:$BB$50,45,FALSE))</f>
        <v/>
      </c>
      <c r="E323" s="115">
        <v>23.2</v>
      </c>
      <c r="F323" s="115">
        <v>10.6</v>
      </c>
      <c r="G323" s="115">
        <v>17.7</v>
      </c>
      <c r="H323" s="115">
        <v>7.9</v>
      </c>
      <c r="I323" s="61">
        <v>195</v>
      </c>
      <c r="J323" s="60">
        <v>3.5</v>
      </c>
      <c r="K323" s="60">
        <v>4.2</v>
      </c>
      <c r="L323" s="60">
        <v>0.6</v>
      </c>
      <c r="M323" s="62">
        <f t="shared" si="28"/>
        <v>1</v>
      </c>
      <c r="N323" s="62" t="str">
        <f t="shared" si="29"/>
        <v/>
      </c>
      <c r="O323" s="62">
        <v>13</v>
      </c>
      <c r="P323" s="62">
        <v>0</v>
      </c>
      <c r="Q323" s="62">
        <v>100</v>
      </c>
      <c r="T323" s="116">
        <f t="shared" si="24"/>
        <v>-0.90586665785882126</v>
      </c>
      <c r="U323" s="116">
        <f t="shared" si="25"/>
        <v>-3.3807403920117394</v>
      </c>
      <c r="V323" s="113"/>
      <c r="W323" s="116">
        <f t="shared" si="26"/>
        <v>-0.25881904510252035</v>
      </c>
      <c r="X323" s="116">
        <f t="shared" si="27"/>
        <v>-0.96592582628906842</v>
      </c>
    </row>
    <row r="324" spans="1:27" x14ac:dyDescent="0.2">
      <c r="A324" s="78" t="s">
        <v>76</v>
      </c>
      <c r="B324" s="78">
        <v>33</v>
      </c>
      <c r="C324" s="79">
        <v>43694</v>
      </c>
      <c r="D324" s="113" t="str">
        <f>IF(ISNA(HLOOKUP(C324,data!$C$6:$BB$6,1,FALSE)),"",HLOOKUP(C324,data!$C$6:$BB$50,45,FALSE))</f>
        <v/>
      </c>
      <c r="E324" s="115">
        <v>20.3</v>
      </c>
      <c r="F324" s="115">
        <v>16.399999999999999</v>
      </c>
      <c r="G324" s="115">
        <v>18.2</v>
      </c>
      <c r="H324" s="115">
        <v>16.100000000000001</v>
      </c>
      <c r="I324" s="61">
        <v>199</v>
      </c>
      <c r="J324" s="60">
        <v>4.9000000000000004</v>
      </c>
      <c r="K324" s="60">
        <v>0.1</v>
      </c>
      <c r="L324" s="60">
        <v>1.2</v>
      </c>
      <c r="M324" s="62" t="str">
        <f t="shared" si="28"/>
        <v/>
      </c>
      <c r="N324" s="62" t="str">
        <f t="shared" si="29"/>
        <v/>
      </c>
      <c r="O324" s="62">
        <v>13</v>
      </c>
      <c r="P324" s="62">
        <v>0</v>
      </c>
      <c r="Q324" s="62">
        <v>100</v>
      </c>
      <c r="T324" s="116">
        <f t="shared" si="24"/>
        <v>-1.5952839568400683</v>
      </c>
      <c r="U324" s="116">
        <f t="shared" si="25"/>
        <v>-4.6330410204366528</v>
      </c>
      <c r="V324" s="113"/>
      <c r="W324" s="116">
        <f t="shared" si="26"/>
        <v>-0.32556815445715676</v>
      </c>
      <c r="X324" s="116">
        <f t="shared" si="27"/>
        <v>-0.94551857559931674</v>
      </c>
    </row>
    <row r="325" spans="1:27" x14ac:dyDescent="0.2">
      <c r="A325" s="78" t="s">
        <v>77</v>
      </c>
      <c r="B325" s="78">
        <v>33</v>
      </c>
      <c r="C325" s="79">
        <v>43695</v>
      </c>
      <c r="D325" s="113" t="str">
        <f>IF(ISNA(HLOOKUP(C325,data!$C$6:$BB$6,1,FALSE)),"",HLOOKUP(C325,data!$C$6:$BB$50,45,FALSE))</f>
        <v/>
      </c>
      <c r="E325" s="115">
        <v>20.5</v>
      </c>
      <c r="F325" s="115">
        <v>12.2</v>
      </c>
      <c r="G325" s="115">
        <v>16.399999999999999</v>
      </c>
      <c r="H325" s="115">
        <v>11</v>
      </c>
      <c r="I325" s="61">
        <v>203</v>
      </c>
      <c r="J325" s="60">
        <v>3.2</v>
      </c>
      <c r="K325" s="60">
        <v>2.4</v>
      </c>
      <c r="L325" s="60">
        <v>4.3</v>
      </c>
      <c r="M325" s="62" t="str">
        <f t="shared" si="28"/>
        <v/>
      </c>
      <c r="N325" s="62" t="str">
        <f t="shared" si="29"/>
        <v/>
      </c>
      <c r="O325" s="62">
        <v>13</v>
      </c>
      <c r="P325" s="62">
        <v>0</v>
      </c>
      <c r="Q325" s="62">
        <v>100</v>
      </c>
      <c r="T325" s="116">
        <f t="shared" si="24"/>
        <v>-1.2503396111656755</v>
      </c>
      <c r="U325" s="116">
        <f t="shared" si="25"/>
        <v>-2.9456155310478094</v>
      </c>
      <c r="V325" s="113"/>
      <c r="W325" s="116">
        <f t="shared" si="26"/>
        <v>-0.39073112848927355</v>
      </c>
      <c r="X325" s="116">
        <f t="shared" si="27"/>
        <v>-0.92050485345244037</v>
      </c>
    </row>
    <row r="326" spans="1:27" x14ac:dyDescent="0.2">
      <c r="A326" s="78" t="s">
        <v>71</v>
      </c>
      <c r="B326" s="78">
        <v>34</v>
      </c>
      <c r="C326" s="79">
        <v>43696</v>
      </c>
      <c r="D326" s="113" t="str">
        <f>IF(ISNA(HLOOKUP(C326,data!$C$6:$BB$6,1,FALSE)),"",HLOOKUP(C326,data!$C$6:$BB$50,45,FALSE))</f>
        <v/>
      </c>
      <c r="E326" s="115">
        <v>23.1</v>
      </c>
      <c r="F326" s="115">
        <v>11.6</v>
      </c>
      <c r="G326" s="115">
        <v>16.899999999999999</v>
      </c>
      <c r="H326" s="115">
        <v>9.9</v>
      </c>
      <c r="I326" s="61">
        <v>221</v>
      </c>
      <c r="J326" s="60">
        <v>5.4</v>
      </c>
      <c r="K326" s="60">
        <v>11.8</v>
      </c>
      <c r="L326" s="60">
        <v>0</v>
      </c>
      <c r="M326" s="62" t="str">
        <f t="shared" si="28"/>
        <v/>
      </c>
      <c r="N326" s="62" t="str">
        <f t="shared" si="29"/>
        <v/>
      </c>
      <c r="O326" s="62">
        <v>13</v>
      </c>
      <c r="P326" s="62">
        <v>0</v>
      </c>
      <c r="Q326" s="62">
        <v>100</v>
      </c>
      <c r="T326" s="116">
        <f t="shared" si="24"/>
        <v>-3.5427187565487399</v>
      </c>
      <c r="U326" s="116">
        <f t="shared" si="25"/>
        <v>-4.0754317332029686</v>
      </c>
      <c r="V326" s="113"/>
      <c r="W326" s="116">
        <f t="shared" si="26"/>
        <v>-0.65605902899050739</v>
      </c>
      <c r="X326" s="116">
        <f t="shared" si="27"/>
        <v>-0.7547095802227719</v>
      </c>
      <c r="Z326">
        <v>34</v>
      </c>
      <c r="AA326">
        <f>SUM(M326:M332)</f>
        <v>6</v>
      </c>
    </row>
    <row r="327" spans="1:27" x14ac:dyDescent="0.2">
      <c r="A327" s="78" t="s">
        <v>72</v>
      </c>
      <c r="B327" s="78">
        <v>34</v>
      </c>
      <c r="C327" s="79">
        <v>43697</v>
      </c>
      <c r="D327" s="113" t="str">
        <f>IF(ISNA(HLOOKUP(C327,data!$C$6:$BB$6,1,FALSE)),"",HLOOKUP(C327,data!$C$6:$BB$50,45,FALSE))</f>
        <v/>
      </c>
      <c r="E327" s="115">
        <v>22.2</v>
      </c>
      <c r="F327" s="115">
        <v>9.4</v>
      </c>
      <c r="G327" s="115">
        <v>15.8</v>
      </c>
      <c r="H327" s="115">
        <v>6.3</v>
      </c>
      <c r="I327" s="61">
        <v>249</v>
      </c>
      <c r="J327" s="60">
        <v>3.2</v>
      </c>
      <c r="K327" s="60">
        <v>10.9</v>
      </c>
      <c r="L327" s="60">
        <v>2.2000000000000002</v>
      </c>
      <c r="M327" s="62">
        <f t="shared" si="28"/>
        <v>1</v>
      </c>
      <c r="N327" s="62" t="str">
        <f t="shared" si="29"/>
        <v/>
      </c>
      <c r="O327" s="62">
        <v>13</v>
      </c>
      <c r="P327" s="62">
        <v>0</v>
      </c>
      <c r="Q327" s="62">
        <v>100</v>
      </c>
      <c r="T327" s="116">
        <f t="shared" si="24"/>
        <v>-2.9874573647910454</v>
      </c>
      <c r="U327" s="116">
        <f t="shared" si="25"/>
        <v>-1.1467774385449623</v>
      </c>
      <c r="V327" s="113"/>
      <c r="W327" s="116">
        <f t="shared" si="26"/>
        <v>-0.93358042649720163</v>
      </c>
      <c r="X327" s="116">
        <f t="shared" si="27"/>
        <v>-0.35836794954530071</v>
      </c>
    </row>
    <row r="328" spans="1:27" x14ac:dyDescent="0.2">
      <c r="A328" s="78" t="s">
        <v>73</v>
      </c>
      <c r="B328" s="78">
        <v>34</v>
      </c>
      <c r="C328" s="79">
        <v>43698</v>
      </c>
      <c r="D328" s="113" t="str">
        <f>IF(ISNA(HLOOKUP(C328,data!$C$6:$BB$6,1,FALSE)),"",HLOOKUP(C328,data!$C$6:$BB$50,45,FALSE))</f>
        <v/>
      </c>
      <c r="E328" s="115">
        <v>23</v>
      </c>
      <c r="F328" s="115">
        <v>8.1999999999999993</v>
      </c>
      <c r="G328" s="115">
        <v>16</v>
      </c>
      <c r="H328" s="115">
        <v>4.7</v>
      </c>
      <c r="I328" s="61">
        <v>197</v>
      </c>
      <c r="J328" s="60">
        <v>1.3</v>
      </c>
      <c r="K328" s="60">
        <v>12.1</v>
      </c>
      <c r="L328" s="60">
        <v>0</v>
      </c>
      <c r="M328" s="62">
        <f t="shared" si="28"/>
        <v>1</v>
      </c>
      <c r="N328" s="62" t="str">
        <f t="shared" si="29"/>
        <v/>
      </c>
      <c r="O328" s="62">
        <v>13</v>
      </c>
      <c r="P328" s="62">
        <v>0</v>
      </c>
      <c r="Q328" s="62">
        <v>100</v>
      </c>
      <c r="T328" s="116">
        <f t="shared" si="24"/>
        <v>-0.38008321613955731</v>
      </c>
      <c r="U328" s="116">
        <f t="shared" si="25"/>
        <v>-1.2431961827519462</v>
      </c>
      <c r="V328" s="113"/>
      <c r="W328" s="116">
        <f t="shared" si="26"/>
        <v>-0.29237170472273638</v>
      </c>
      <c r="X328" s="116">
        <f t="shared" si="27"/>
        <v>-0.95630475596303555</v>
      </c>
    </row>
    <row r="329" spans="1:27" x14ac:dyDescent="0.2">
      <c r="A329" s="78" t="s">
        <v>74</v>
      </c>
      <c r="B329" s="78">
        <v>34</v>
      </c>
      <c r="C329" s="79">
        <v>43699</v>
      </c>
      <c r="D329" s="113" t="str">
        <f>IF(ISNA(HLOOKUP(C329,data!$C$6:$BB$6,1,FALSE)),"",HLOOKUP(C329,data!$C$6:$BB$50,45,FALSE))</f>
        <v/>
      </c>
      <c r="E329" s="115">
        <v>26</v>
      </c>
      <c r="F329" s="115">
        <v>9.1</v>
      </c>
      <c r="G329" s="115">
        <v>17.899999999999999</v>
      </c>
      <c r="H329" s="115">
        <v>5.6</v>
      </c>
      <c r="I329" s="61">
        <v>234</v>
      </c>
      <c r="J329" s="60">
        <v>2</v>
      </c>
      <c r="K329" s="60">
        <v>13.2</v>
      </c>
      <c r="L329" s="60">
        <v>0</v>
      </c>
      <c r="M329" s="62">
        <f t="shared" si="28"/>
        <v>1</v>
      </c>
      <c r="N329" s="62" t="str">
        <f t="shared" si="29"/>
        <v/>
      </c>
      <c r="O329" s="62">
        <v>13</v>
      </c>
      <c r="P329" s="62">
        <v>0</v>
      </c>
      <c r="Q329" s="62">
        <v>100</v>
      </c>
      <c r="T329" s="116">
        <f t="shared" si="24"/>
        <v>-1.6180339887498947</v>
      </c>
      <c r="U329" s="116">
        <f t="shared" si="25"/>
        <v>-1.1755705045849465</v>
      </c>
      <c r="V329" s="113"/>
      <c r="W329" s="116">
        <f t="shared" si="26"/>
        <v>-0.80901699437494734</v>
      </c>
      <c r="X329" s="116">
        <f t="shared" si="27"/>
        <v>-0.58778525229247325</v>
      </c>
    </row>
    <row r="330" spans="1:27" x14ac:dyDescent="0.2">
      <c r="A330" s="128" t="s">
        <v>75</v>
      </c>
      <c r="B330" s="128">
        <v>34</v>
      </c>
      <c r="C330" s="114">
        <v>43700</v>
      </c>
      <c r="D330" s="126">
        <f>IF(ISNA(HLOOKUP(C330,data!$C$6:$BB$6,1,FALSE)),"",HLOOKUP(C330,data!$C$6:$BB$50,45,FALSE))</f>
        <v>24</v>
      </c>
      <c r="E330" s="115">
        <v>27.6</v>
      </c>
      <c r="F330" s="115">
        <v>8.6999999999999993</v>
      </c>
      <c r="G330" s="115">
        <v>19.3</v>
      </c>
      <c r="H330" s="115">
        <v>5.2</v>
      </c>
      <c r="I330" s="61">
        <v>35</v>
      </c>
      <c r="J330" s="60">
        <v>2</v>
      </c>
      <c r="K330" s="60">
        <v>11.7</v>
      </c>
      <c r="L330" s="60">
        <v>0</v>
      </c>
      <c r="M330" s="62">
        <f t="shared" si="28"/>
        <v>1</v>
      </c>
      <c r="N330" s="62">
        <f t="shared" si="29"/>
        <v>1</v>
      </c>
      <c r="O330" s="62">
        <v>13</v>
      </c>
      <c r="P330" s="62">
        <v>0</v>
      </c>
      <c r="Q330" s="62">
        <v>100</v>
      </c>
      <c r="T330" s="116">
        <f t="shared" si="24"/>
        <v>1.1471528727020921</v>
      </c>
      <c r="U330" s="116">
        <f t="shared" si="25"/>
        <v>1.6383040885779836</v>
      </c>
      <c r="V330" s="113"/>
      <c r="W330" s="116">
        <f t="shared" si="26"/>
        <v>0.57357643635104605</v>
      </c>
      <c r="X330" s="116">
        <f t="shared" si="27"/>
        <v>0.8191520442889918</v>
      </c>
    </row>
    <row r="331" spans="1:27" x14ac:dyDescent="0.2">
      <c r="A331" s="78" t="s">
        <v>76</v>
      </c>
      <c r="B331" s="78">
        <v>34</v>
      </c>
      <c r="C331" s="79">
        <v>43701</v>
      </c>
      <c r="D331" s="113" t="str">
        <f>IF(ISNA(HLOOKUP(C331,data!$C$6:$BB$6,1,FALSE)),"",HLOOKUP(C331,data!$C$6:$BB$50,45,FALSE))</f>
        <v/>
      </c>
      <c r="E331" s="115">
        <v>30.9</v>
      </c>
      <c r="F331" s="115">
        <v>11</v>
      </c>
      <c r="G331" s="115">
        <v>22</v>
      </c>
      <c r="H331" s="115">
        <v>7.5</v>
      </c>
      <c r="I331" s="61">
        <v>97</v>
      </c>
      <c r="J331" s="60">
        <v>1.7</v>
      </c>
      <c r="K331" s="60">
        <v>13</v>
      </c>
      <c r="L331" s="60">
        <v>0</v>
      </c>
      <c r="M331" s="62">
        <f t="shared" si="28"/>
        <v>1</v>
      </c>
      <c r="N331" s="62" t="str">
        <f t="shared" si="29"/>
        <v/>
      </c>
      <c r="O331" s="62">
        <v>13</v>
      </c>
      <c r="P331" s="62">
        <v>0</v>
      </c>
      <c r="Q331" s="62">
        <v>100</v>
      </c>
      <c r="T331" s="116">
        <f t="shared" si="24"/>
        <v>1.6873284577902474</v>
      </c>
      <c r="U331" s="116">
        <f t="shared" si="25"/>
        <v>-0.20717788378875052</v>
      </c>
      <c r="V331" s="113"/>
      <c r="W331" s="116">
        <f t="shared" si="26"/>
        <v>0.99254615164132209</v>
      </c>
      <c r="X331" s="116">
        <f t="shared" si="27"/>
        <v>-0.12186934340514737</v>
      </c>
    </row>
    <row r="332" spans="1:27" x14ac:dyDescent="0.2">
      <c r="A332" s="128" t="s">
        <v>77</v>
      </c>
      <c r="B332" s="128">
        <v>34</v>
      </c>
      <c r="C332" s="114">
        <v>43702</v>
      </c>
      <c r="D332" s="126">
        <f>IF(ISNA(HLOOKUP(C332,data!$C$6:$BB$6,1,FALSE)),"",HLOOKUP(C332,data!$C$6:$BB$50,45,FALSE))</f>
        <v>30</v>
      </c>
      <c r="E332" s="115">
        <v>32</v>
      </c>
      <c r="F332" s="115">
        <v>12.1</v>
      </c>
      <c r="G332" s="115">
        <v>23</v>
      </c>
      <c r="H332" s="115">
        <v>8.6</v>
      </c>
      <c r="I332" s="61">
        <v>55</v>
      </c>
      <c r="J332" s="60">
        <v>1.5</v>
      </c>
      <c r="K332" s="60">
        <v>12.7</v>
      </c>
      <c r="L332" s="60">
        <v>0</v>
      </c>
      <c r="M332" s="62">
        <f t="shared" si="28"/>
        <v>1</v>
      </c>
      <c r="N332" s="62">
        <f t="shared" si="29"/>
        <v>1</v>
      </c>
      <c r="O332" s="62">
        <v>13</v>
      </c>
      <c r="P332" s="62">
        <v>0</v>
      </c>
      <c r="Q332" s="62">
        <v>100</v>
      </c>
      <c r="T332" s="116">
        <f t="shared" si="24"/>
        <v>1.2287280664334876</v>
      </c>
      <c r="U332" s="116">
        <f t="shared" si="25"/>
        <v>0.86036465452656929</v>
      </c>
      <c r="V332" s="113"/>
      <c r="W332" s="116">
        <f t="shared" si="26"/>
        <v>0.8191520442889918</v>
      </c>
      <c r="X332" s="116">
        <f t="shared" si="27"/>
        <v>0.57357643635104616</v>
      </c>
    </row>
    <row r="333" spans="1:27" x14ac:dyDescent="0.2">
      <c r="A333" s="128" t="s">
        <v>71</v>
      </c>
      <c r="B333" s="128">
        <v>35</v>
      </c>
      <c r="C333" s="114">
        <v>43703</v>
      </c>
      <c r="D333" s="126">
        <f>IF(ISNA(HLOOKUP(C333,data!$C$6:$BB$6,1,FALSE)),"",HLOOKUP(C333,data!$C$6:$BB$50,45,FALSE))</f>
        <v>31</v>
      </c>
      <c r="E333" s="115">
        <v>32.799999999999997</v>
      </c>
      <c r="F333" s="115">
        <v>14.8</v>
      </c>
      <c r="G333" s="115">
        <v>24.6</v>
      </c>
      <c r="H333" s="115">
        <v>12.2</v>
      </c>
      <c r="I333" s="61">
        <v>42</v>
      </c>
      <c r="J333" s="60">
        <v>1.5</v>
      </c>
      <c r="K333" s="60">
        <v>9.6999999999999993</v>
      </c>
      <c r="L333" s="60">
        <v>0</v>
      </c>
      <c r="M333" s="62">
        <f t="shared" si="28"/>
        <v>1</v>
      </c>
      <c r="N333" s="62">
        <f t="shared" si="29"/>
        <v>1</v>
      </c>
      <c r="O333" s="62">
        <v>13</v>
      </c>
      <c r="P333" s="62">
        <v>0</v>
      </c>
      <c r="Q333" s="62">
        <v>100</v>
      </c>
      <c r="T333" s="116">
        <f t="shared" si="24"/>
        <v>1.0036959095382874</v>
      </c>
      <c r="U333" s="116">
        <f t="shared" si="25"/>
        <v>1.1147172382160915</v>
      </c>
      <c r="V333" s="113"/>
      <c r="W333" s="116">
        <f t="shared" si="26"/>
        <v>0.66913060635885824</v>
      </c>
      <c r="X333" s="116">
        <f t="shared" si="27"/>
        <v>0.74314482547739424</v>
      </c>
      <c r="Z333">
        <v>35</v>
      </c>
      <c r="AA333">
        <f>SUM(M333:M339)</f>
        <v>6</v>
      </c>
    </row>
    <row r="334" spans="1:27" x14ac:dyDescent="0.2">
      <c r="A334" s="78" t="s">
        <v>72</v>
      </c>
      <c r="B334" s="78">
        <v>35</v>
      </c>
      <c r="C334" s="79">
        <v>43704</v>
      </c>
      <c r="D334" s="113" t="str">
        <f>IF(ISNA(HLOOKUP(C334,data!$C$6:$BB$6,1,FALSE)),"",HLOOKUP(C334,data!$C$6:$BB$50,45,FALSE))</f>
        <v/>
      </c>
      <c r="E334" s="115">
        <v>34.299999999999997</v>
      </c>
      <c r="F334" s="115">
        <v>17.100000000000001</v>
      </c>
      <c r="G334" s="115">
        <v>25.6</v>
      </c>
      <c r="H334" s="115">
        <v>14.8</v>
      </c>
      <c r="I334" s="61">
        <v>174</v>
      </c>
      <c r="J334" s="60">
        <v>1.9</v>
      </c>
      <c r="K334" s="60">
        <v>10.7</v>
      </c>
      <c r="L334" s="60">
        <v>0</v>
      </c>
      <c r="M334" s="62">
        <f t="shared" si="28"/>
        <v>1</v>
      </c>
      <c r="N334" s="62" t="str">
        <f t="shared" si="29"/>
        <v/>
      </c>
      <c r="O334" s="62">
        <v>13</v>
      </c>
      <c r="P334" s="62">
        <v>0</v>
      </c>
      <c r="Q334" s="62">
        <v>100</v>
      </c>
      <c r="T334" s="116">
        <f t="shared" si="24"/>
        <v>0.19860408020854209</v>
      </c>
      <c r="U334" s="116">
        <f t="shared" si="25"/>
        <v>-1.8895916011997191</v>
      </c>
      <c r="V334" s="113"/>
      <c r="W334" s="116">
        <f t="shared" si="26"/>
        <v>0.10452846326765373</v>
      </c>
      <c r="X334" s="116">
        <f t="shared" si="27"/>
        <v>-0.99452189536827329</v>
      </c>
    </row>
    <row r="335" spans="1:27" x14ac:dyDescent="0.2">
      <c r="A335" s="78" t="s">
        <v>73</v>
      </c>
      <c r="B335" s="78">
        <v>35</v>
      </c>
      <c r="C335" s="79">
        <v>43705</v>
      </c>
      <c r="D335" s="113" t="str">
        <f>IF(ISNA(HLOOKUP(C335,data!$C$6:$BB$6,1,FALSE)),"",HLOOKUP(C335,data!$C$6:$BB$50,45,FALSE))</f>
        <v/>
      </c>
      <c r="E335" s="115">
        <v>30.2</v>
      </c>
      <c r="F335" s="115">
        <v>18</v>
      </c>
      <c r="G335" s="115">
        <v>23.5</v>
      </c>
      <c r="H335" s="115">
        <v>15.3</v>
      </c>
      <c r="I335" s="61">
        <v>232</v>
      </c>
      <c r="J335" s="60">
        <v>2.8</v>
      </c>
      <c r="K335" s="60">
        <v>7.3</v>
      </c>
      <c r="L335" s="60">
        <v>0.5</v>
      </c>
      <c r="M335" s="62">
        <f t="shared" si="28"/>
        <v>1</v>
      </c>
      <c r="N335" s="62" t="str">
        <f t="shared" si="29"/>
        <v/>
      </c>
      <c r="O335" s="62">
        <v>13</v>
      </c>
      <c r="P335" s="62">
        <v>0</v>
      </c>
      <c r="Q335" s="62">
        <v>100</v>
      </c>
      <c r="T335" s="116">
        <f t="shared" si="24"/>
        <v>-2.2064301100988217</v>
      </c>
      <c r="U335" s="116">
        <f t="shared" si="25"/>
        <v>-1.7238521309118424</v>
      </c>
      <c r="V335" s="113"/>
      <c r="W335" s="116">
        <f t="shared" si="26"/>
        <v>-0.78801075360672213</v>
      </c>
      <c r="X335" s="116">
        <f t="shared" si="27"/>
        <v>-0.61566147532565807</v>
      </c>
    </row>
    <row r="336" spans="1:27" x14ac:dyDescent="0.2">
      <c r="A336" s="78" t="s">
        <v>74</v>
      </c>
      <c r="B336" s="78">
        <v>35</v>
      </c>
      <c r="C336" s="79">
        <v>43706</v>
      </c>
      <c r="D336" s="113" t="str">
        <f>IF(ISNA(HLOOKUP(C336,data!$C$6:$BB$6,1,FALSE)),"",HLOOKUP(C336,data!$C$6:$BB$50,45,FALSE))</f>
        <v/>
      </c>
      <c r="E336" s="115">
        <v>23.5</v>
      </c>
      <c r="F336" s="115">
        <v>11.7</v>
      </c>
      <c r="G336" s="115">
        <v>18.399999999999999</v>
      </c>
      <c r="H336" s="115">
        <v>7.9</v>
      </c>
      <c r="I336" s="61">
        <v>249</v>
      </c>
      <c r="J336" s="60">
        <v>2.8</v>
      </c>
      <c r="K336" s="60">
        <v>5.4</v>
      </c>
      <c r="L336" s="60">
        <v>13</v>
      </c>
      <c r="M336" s="62" t="str">
        <f t="shared" si="28"/>
        <v/>
      </c>
      <c r="N336" s="62" t="str">
        <f t="shared" si="29"/>
        <v/>
      </c>
      <c r="O336" s="62">
        <v>13</v>
      </c>
      <c r="P336" s="62">
        <v>0</v>
      </c>
      <c r="Q336" s="62">
        <v>100</v>
      </c>
      <c r="T336" s="116">
        <f t="shared" si="24"/>
        <v>-2.6140251941921644</v>
      </c>
      <c r="U336" s="116">
        <f t="shared" si="25"/>
        <v>-1.003430258726842</v>
      </c>
      <c r="V336" s="113"/>
      <c r="W336" s="116">
        <f t="shared" si="26"/>
        <v>-0.93358042649720163</v>
      </c>
      <c r="X336" s="116">
        <f t="shared" si="27"/>
        <v>-0.35836794954530071</v>
      </c>
    </row>
    <row r="337" spans="1:27" x14ac:dyDescent="0.2">
      <c r="A337" s="78" t="s">
        <v>75</v>
      </c>
      <c r="B337" s="78">
        <v>35</v>
      </c>
      <c r="C337" s="79">
        <v>43707</v>
      </c>
      <c r="D337" s="113" t="str">
        <f>IF(ISNA(HLOOKUP(C337,data!$C$6:$BB$6,1,FALSE)),"",HLOOKUP(C337,data!$C$6:$BB$50,45,FALSE))</f>
        <v/>
      </c>
      <c r="E337" s="115">
        <v>24.8</v>
      </c>
      <c r="F337" s="115">
        <v>9.5</v>
      </c>
      <c r="G337" s="115">
        <v>17.100000000000001</v>
      </c>
      <c r="H337" s="115">
        <v>6.1</v>
      </c>
      <c r="I337" s="61">
        <v>233</v>
      </c>
      <c r="J337" s="60">
        <v>1.9</v>
      </c>
      <c r="K337" s="60">
        <v>12.2</v>
      </c>
      <c r="L337" s="60">
        <v>0</v>
      </c>
      <c r="M337" s="62">
        <f t="shared" si="28"/>
        <v>1</v>
      </c>
      <c r="N337" s="62" t="str">
        <f t="shared" si="29"/>
        <v/>
      </c>
      <c r="O337" s="62">
        <v>13</v>
      </c>
      <c r="P337" s="62">
        <v>0</v>
      </c>
      <c r="Q337" s="62">
        <v>100</v>
      </c>
      <c r="T337" s="116">
        <f t="shared" si="24"/>
        <v>-1.5174074690898562</v>
      </c>
      <c r="U337" s="116">
        <f t="shared" si="25"/>
        <v>-1.1434485439888917</v>
      </c>
      <c r="V337" s="113"/>
      <c r="W337" s="116">
        <f t="shared" si="26"/>
        <v>-0.79863551004729283</v>
      </c>
      <c r="X337" s="116">
        <f t="shared" si="27"/>
        <v>-0.60181502315204827</v>
      </c>
    </row>
    <row r="338" spans="1:27" x14ac:dyDescent="0.2">
      <c r="A338" s="78" t="s">
        <v>76</v>
      </c>
      <c r="B338" s="78">
        <v>35</v>
      </c>
      <c r="C338" s="79">
        <v>43708</v>
      </c>
      <c r="D338" s="113" t="str">
        <f>IF(ISNA(HLOOKUP(C338,data!$C$6:$BB$6,1,FALSE)),"",HLOOKUP(C338,data!$C$6:$BB$50,45,FALSE))</f>
        <v/>
      </c>
      <c r="E338" s="115">
        <v>31.4</v>
      </c>
      <c r="F338" s="115">
        <v>10</v>
      </c>
      <c r="G338" s="115">
        <v>20.399999999999999</v>
      </c>
      <c r="H338" s="115">
        <v>6.8</v>
      </c>
      <c r="I338" s="61">
        <v>220</v>
      </c>
      <c r="J338" s="60">
        <v>2.5</v>
      </c>
      <c r="K338" s="60">
        <v>10.5</v>
      </c>
      <c r="L338" s="60">
        <v>0.3</v>
      </c>
      <c r="M338" s="62">
        <f t="shared" si="28"/>
        <v>1</v>
      </c>
      <c r="N338" s="62" t="str">
        <f t="shared" si="29"/>
        <v/>
      </c>
      <c r="O338" s="62">
        <v>13</v>
      </c>
      <c r="P338" s="62">
        <v>0</v>
      </c>
      <c r="Q338" s="62">
        <v>100</v>
      </c>
      <c r="T338" s="116">
        <f t="shared" si="24"/>
        <v>-1.6069690242163481</v>
      </c>
      <c r="U338" s="116">
        <f t="shared" si="25"/>
        <v>-1.915111107797445</v>
      </c>
      <c r="V338" s="113"/>
      <c r="W338" s="116">
        <f t="shared" si="26"/>
        <v>-0.64278760968653925</v>
      </c>
      <c r="X338" s="116">
        <f t="shared" si="27"/>
        <v>-0.76604444311897801</v>
      </c>
    </row>
    <row r="339" spans="1:27" x14ac:dyDescent="0.2">
      <c r="A339" s="78" t="s">
        <v>77</v>
      </c>
      <c r="B339" s="78">
        <v>35</v>
      </c>
      <c r="C339" s="79">
        <v>43709</v>
      </c>
      <c r="D339" s="113" t="str">
        <f>IF(ISNA(HLOOKUP(C339,data!$C$6:$BB$6,1,FALSE)),"",HLOOKUP(C339,data!$C$6:$BB$50,45,FALSE))</f>
        <v/>
      </c>
      <c r="E339" s="115">
        <v>21.7</v>
      </c>
      <c r="F339" s="115">
        <v>9.8000000000000007</v>
      </c>
      <c r="G339" s="115">
        <v>16.5</v>
      </c>
      <c r="H339" s="115">
        <v>6.4</v>
      </c>
      <c r="I339" s="61">
        <v>275</v>
      </c>
      <c r="J339" s="60">
        <v>2.9</v>
      </c>
      <c r="K339" s="60">
        <v>4.5</v>
      </c>
      <c r="L339" s="60">
        <v>0</v>
      </c>
      <c r="M339" s="62">
        <f t="shared" si="28"/>
        <v>1</v>
      </c>
      <c r="N339" s="62" t="str">
        <f t="shared" si="29"/>
        <v/>
      </c>
      <c r="O339" s="62">
        <v>13</v>
      </c>
      <c r="P339" s="62">
        <v>0</v>
      </c>
      <c r="Q339" s="62">
        <v>100</v>
      </c>
      <c r="T339" s="116">
        <f t="shared" si="24"/>
        <v>-2.8889646244660621</v>
      </c>
      <c r="U339" s="116">
        <f t="shared" si="25"/>
        <v>0.25275165396820787</v>
      </c>
      <c r="V339" s="113"/>
      <c r="W339" s="116">
        <f t="shared" si="26"/>
        <v>-0.99619469809174555</v>
      </c>
      <c r="X339" s="116">
        <f t="shared" si="27"/>
        <v>8.7155742747657888E-2</v>
      </c>
    </row>
    <row r="340" spans="1:27" x14ac:dyDescent="0.2">
      <c r="A340" s="78" t="s">
        <v>71</v>
      </c>
      <c r="B340" s="78">
        <v>36</v>
      </c>
      <c r="C340" s="79">
        <v>43710</v>
      </c>
      <c r="D340" s="113" t="str">
        <f>IF(ISNA(HLOOKUP(C340,data!$C$6:$BB$6,1,FALSE)),"",HLOOKUP(C340,data!$C$6:$BB$50,45,FALSE))</f>
        <v/>
      </c>
      <c r="E340" s="115">
        <v>22</v>
      </c>
      <c r="F340" s="115">
        <v>8.8000000000000007</v>
      </c>
      <c r="G340" s="115">
        <v>15.3</v>
      </c>
      <c r="H340" s="115">
        <v>4.9000000000000004</v>
      </c>
      <c r="I340" s="61">
        <v>253</v>
      </c>
      <c r="J340" s="60">
        <v>2.5</v>
      </c>
      <c r="K340" s="60">
        <v>11.1</v>
      </c>
      <c r="L340" s="60">
        <v>0</v>
      </c>
      <c r="M340" s="62">
        <f t="shared" si="28"/>
        <v>1</v>
      </c>
      <c r="N340" s="62" t="str">
        <f t="shared" si="29"/>
        <v/>
      </c>
      <c r="O340" s="62">
        <v>13</v>
      </c>
      <c r="P340" s="62">
        <v>0</v>
      </c>
      <c r="Q340" s="62">
        <v>100</v>
      </c>
      <c r="T340" s="116">
        <f t="shared" si="24"/>
        <v>-2.3907618899075884</v>
      </c>
      <c r="U340" s="116">
        <f t="shared" si="25"/>
        <v>-0.73092926180684281</v>
      </c>
      <c r="V340" s="113"/>
      <c r="W340" s="116">
        <f t="shared" si="26"/>
        <v>-0.95630475596303532</v>
      </c>
      <c r="X340" s="116">
        <f t="shared" si="27"/>
        <v>-0.2923717047227371</v>
      </c>
      <c r="Z340">
        <v>36</v>
      </c>
      <c r="AA340">
        <f>SUM(M340:M346)</f>
        <v>6</v>
      </c>
    </row>
    <row r="341" spans="1:27" x14ac:dyDescent="0.2">
      <c r="A341" s="78" t="s">
        <v>72</v>
      </c>
      <c r="B341" s="78">
        <v>36</v>
      </c>
      <c r="C341" s="79">
        <v>43711</v>
      </c>
      <c r="D341" s="113" t="str">
        <f>IF(ISNA(HLOOKUP(C341,data!$C$6:$BB$6,1,FALSE)),"",HLOOKUP(C341,data!$C$6:$BB$50,45,FALSE))</f>
        <v/>
      </c>
      <c r="E341" s="115">
        <v>20.399999999999999</v>
      </c>
      <c r="F341" s="115">
        <v>11</v>
      </c>
      <c r="G341" s="115">
        <v>16.600000000000001</v>
      </c>
      <c r="H341" s="115">
        <v>8.6</v>
      </c>
      <c r="I341" s="61">
        <v>223</v>
      </c>
      <c r="J341" s="60">
        <v>4.0999999999999996</v>
      </c>
      <c r="K341" s="60">
        <v>1.6</v>
      </c>
      <c r="L341" s="60">
        <v>0</v>
      </c>
      <c r="M341" s="62" t="str">
        <f t="shared" si="28"/>
        <v/>
      </c>
      <c r="N341" s="62" t="str">
        <f t="shared" si="29"/>
        <v/>
      </c>
      <c r="O341" s="62">
        <v>13</v>
      </c>
      <c r="P341" s="62">
        <v>0</v>
      </c>
      <c r="Q341" s="62">
        <v>100</v>
      </c>
      <c r="T341" s="116">
        <f t="shared" si="24"/>
        <v>-2.7961932762562429</v>
      </c>
      <c r="U341" s="116">
        <f t="shared" si="25"/>
        <v>-2.9985501766385991</v>
      </c>
      <c r="V341" s="113"/>
      <c r="W341" s="116">
        <f t="shared" si="26"/>
        <v>-0.68199836006249837</v>
      </c>
      <c r="X341" s="116">
        <f t="shared" si="27"/>
        <v>-0.73135370161917057</v>
      </c>
    </row>
    <row r="342" spans="1:27" x14ac:dyDescent="0.2">
      <c r="A342" s="78" t="s">
        <v>73</v>
      </c>
      <c r="B342" s="78">
        <v>36</v>
      </c>
      <c r="C342" s="79">
        <v>43712</v>
      </c>
      <c r="D342" s="113" t="str">
        <f>IF(ISNA(HLOOKUP(C342,data!$C$6:$BB$6,1,FALSE)),"",HLOOKUP(C342,data!$C$6:$BB$50,45,FALSE))</f>
        <v/>
      </c>
      <c r="E342" s="115">
        <v>22.7</v>
      </c>
      <c r="F342" s="115">
        <v>12.1</v>
      </c>
      <c r="G342" s="115">
        <v>15.8</v>
      </c>
      <c r="H342" s="115">
        <v>10.199999999999999</v>
      </c>
      <c r="I342" s="61">
        <v>219</v>
      </c>
      <c r="J342" s="60">
        <v>4.5999999999999996</v>
      </c>
      <c r="K342" s="60">
        <v>4.8</v>
      </c>
      <c r="L342" s="60">
        <v>4.8</v>
      </c>
      <c r="M342" s="62">
        <f t="shared" si="28"/>
        <v>1</v>
      </c>
      <c r="N342" s="62" t="str">
        <f t="shared" si="29"/>
        <v/>
      </c>
      <c r="O342" s="62">
        <v>13</v>
      </c>
      <c r="P342" s="62">
        <v>0</v>
      </c>
      <c r="Q342" s="62">
        <v>100</v>
      </c>
      <c r="T342" s="116">
        <f t="shared" si="24"/>
        <v>-2.894873798829253</v>
      </c>
      <c r="U342" s="116">
        <f t="shared" si="25"/>
        <v>-3.5748714227020653</v>
      </c>
      <c r="V342" s="113"/>
      <c r="W342" s="116">
        <f t="shared" si="26"/>
        <v>-0.62932039104983761</v>
      </c>
      <c r="X342" s="116">
        <f t="shared" si="27"/>
        <v>-0.77714596145697079</v>
      </c>
    </row>
    <row r="343" spans="1:27" x14ac:dyDescent="0.2">
      <c r="A343" s="78" t="s">
        <v>74</v>
      </c>
      <c r="B343" s="78">
        <v>36</v>
      </c>
      <c r="C343" s="79">
        <v>43713</v>
      </c>
      <c r="D343" s="113" t="str">
        <f>IF(ISNA(HLOOKUP(C343,data!$C$6:$BB$6,1,FALSE)),"",HLOOKUP(C343,data!$C$6:$BB$50,45,FALSE))</f>
        <v/>
      </c>
      <c r="E343" s="115">
        <v>18.2</v>
      </c>
      <c r="F343" s="115">
        <v>7</v>
      </c>
      <c r="G343" s="115">
        <v>13</v>
      </c>
      <c r="H343" s="115">
        <v>3.4</v>
      </c>
      <c r="I343" s="61">
        <v>278</v>
      </c>
      <c r="J343" s="60">
        <v>3.8</v>
      </c>
      <c r="K343" s="60">
        <v>6.2</v>
      </c>
      <c r="L343" s="60">
        <v>0.8</v>
      </c>
      <c r="M343" s="62">
        <f t="shared" si="28"/>
        <v>1</v>
      </c>
      <c r="N343" s="62" t="str">
        <f t="shared" si="29"/>
        <v/>
      </c>
      <c r="O343" s="62">
        <v>13</v>
      </c>
      <c r="P343" s="62">
        <v>0</v>
      </c>
      <c r="Q343" s="62">
        <v>100</v>
      </c>
      <c r="T343" s="116">
        <f t="shared" si="24"/>
        <v>-3.7630186612179672</v>
      </c>
      <c r="U343" s="116">
        <f t="shared" si="25"/>
        <v>0.52885778364824876</v>
      </c>
      <c r="V343" s="113"/>
      <c r="W343" s="116">
        <f t="shared" si="26"/>
        <v>-0.99026806874157036</v>
      </c>
      <c r="X343" s="116">
        <f t="shared" si="27"/>
        <v>0.13917310096006547</v>
      </c>
    </row>
    <row r="344" spans="1:27" x14ac:dyDescent="0.2">
      <c r="A344" s="78" t="s">
        <v>75</v>
      </c>
      <c r="B344" s="78">
        <v>36</v>
      </c>
      <c r="C344" s="79">
        <v>43714</v>
      </c>
      <c r="D344" s="113" t="str">
        <f>IF(ISNA(HLOOKUP(C344,data!$C$6:$BB$6,1,FALSE)),"",HLOOKUP(C344,data!$C$6:$BB$50,45,FALSE))</f>
        <v/>
      </c>
      <c r="E344" s="115">
        <v>20</v>
      </c>
      <c r="F344" s="115">
        <v>5.6</v>
      </c>
      <c r="G344" s="115">
        <v>13.8</v>
      </c>
      <c r="H344" s="115">
        <v>2.5</v>
      </c>
      <c r="I344" s="61">
        <v>218</v>
      </c>
      <c r="J344" s="60">
        <v>4.3</v>
      </c>
      <c r="K344" s="60">
        <v>6.6</v>
      </c>
      <c r="L344" s="60">
        <v>0</v>
      </c>
      <c r="M344" s="62">
        <f t="shared" si="28"/>
        <v>1</v>
      </c>
      <c r="N344" s="62" t="str">
        <f t="shared" si="29"/>
        <v/>
      </c>
      <c r="O344" s="62">
        <v>13</v>
      </c>
      <c r="P344" s="62">
        <v>0</v>
      </c>
      <c r="Q344" s="62">
        <v>100</v>
      </c>
      <c r="T344" s="116">
        <f t="shared" si="24"/>
        <v>-2.6473443439003286</v>
      </c>
      <c r="U344" s="116">
        <f t="shared" si="25"/>
        <v>-3.3884462405089053</v>
      </c>
      <c r="V344" s="113"/>
      <c r="W344" s="116">
        <f t="shared" si="26"/>
        <v>-0.61566147532565785</v>
      </c>
      <c r="X344" s="116">
        <f t="shared" si="27"/>
        <v>-0.78801075360672224</v>
      </c>
    </row>
    <row r="345" spans="1:27" x14ac:dyDescent="0.2">
      <c r="A345" s="78" t="s">
        <v>76</v>
      </c>
      <c r="B345" s="78">
        <v>36</v>
      </c>
      <c r="C345" s="79">
        <v>43715</v>
      </c>
      <c r="D345" s="113" t="str">
        <f>IF(ISNA(HLOOKUP(C345,data!$C$6:$BB$6,1,FALSE)),"",HLOOKUP(C345,data!$C$6:$BB$50,45,FALSE))</f>
        <v/>
      </c>
      <c r="E345" s="115">
        <v>18.3</v>
      </c>
      <c r="F345" s="115">
        <v>10.4</v>
      </c>
      <c r="G345" s="115">
        <v>14.4</v>
      </c>
      <c r="H345" s="115">
        <v>7</v>
      </c>
      <c r="I345" s="61">
        <v>297</v>
      </c>
      <c r="J345" s="60">
        <v>2.9</v>
      </c>
      <c r="K345" s="60">
        <v>5.2</v>
      </c>
      <c r="L345" s="60">
        <v>2.6</v>
      </c>
      <c r="M345" s="62">
        <f t="shared" si="28"/>
        <v>1</v>
      </c>
      <c r="N345" s="62" t="str">
        <f t="shared" si="29"/>
        <v/>
      </c>
      <c r="O345" s="62">
        <v>13</v>
      </c>
      <c r="P345" s="62">
        <v>0</v>
      </c>
      <c r="Q345" s="62">
        <v>100</v>
      </c>
      <c r="T345" s="116">
        <f t="shared" si="24"/>
        <v>-2.5839189201462669</v>
      </c>
      <c r="U345" s="116">
        <f t="shared" si="25"/>
        <v>1.3165724492446853</v>
      </c>
      <c r="V345" s="113"/>
      <c r="W345" s="116">
        <f t="shared" si="26"/>
        <v>-0.8910065241883679</v>
      </c>
      <c r="X345" s="116">
        <f t="shared" si="27"/>
        <v>0.45399049973954664</v>
      </c>
    </row>
    <row r="346" spans="1:27" x14ac:dyDescent="0.2">
      <c r="A346" s="128" t="s">
        <v>77</v>
      </c>
      <c r="B346" s="128">
        <v>36</v>
      </c>
      <c r="C346" s="114">
        <v>43716</v>
      </c>
      <c r="D346" s="126">
        <f>IF(ISNA(HLOOKUP(C346,data!$C$6:$BB$6,1,FALSE)),"",HLOOKUP(C346,data!$C$6:$BB$50,45,FALSE))</f>
        <v>16.5</v>
      </c>
      <c r="E346" s="115">
        <v>19</v>
      </c>
      <c r="F346" s="115">
        <v>6.7</v>
      </c>
      <c r="G346" s="115">
        <v>13.3</v>
      </c>
      <c r="H346" s="115">
        <v>4.0999999999999996</v>
      </c>
      <c r="I346" s="61">
        <v>320</v>
      </c>
      <c r="J346" s="60">
        <v>2.6</v>
      </c>
      <c r="K346" s="60">
        <v>5.4</v>
      </c>
      <c r="L346" s="60">
        <v>0.6</v>
      </c>
      <c r="M346" s="62">
        <f t="shared" si="28"/>
        <v>1</v>
      </c>
      <c r="N346" s="62">
        <f t="shared" si="29"/>
        <v>1</v>
      </c>
      <c r="O346" s="62">
        <v>13</v>
      </c>
      <c r="P346" s="62">
        <v>0</v>
      </c>
      <c r="Q346" s="62">
        <v>100</v>
      </c>
      <c r="T346" s="116">
        <f t="shared" si="24"/>
        <v>-1.6712477851850029</v>
      </c>
      <c r="U346" s="116">
        <f t="shared" si="25"/>
        <v>1.9917155521093424</v>
      </c>
      <c r="V346" s="113"/>
      <c r="W346" s="116">
        <f t="shared" si="26"/>
        <v>-0.64278760968653958</v>
      </c>
      <c r="X346" s="116">
        <f t="shared" si="27"/>
        <v>0.76604444311897779</v>
      </c>
    </row>
    <row r="347" spans="1:27" x14ac:dyDescent="0.2">
      <c r="A347" s="78" t="s">
        <v>71</v>
      </c>
      <c r="B347" s="78">
        <v>37</v>
      </c>
      <c r="C347" s="79">
        <v>43717</v>
      </c>
      <c r="D347" s="113" t="str">
        <f>IF(ISNA(HLOOKUP(C347,data!$C$6:$BB$6,1,FALSE)),"",HLOOKUP(C347,data!$C$6:$BB$50,45,FALSE))</f>
        <v/>
      </c>
      <c r="E347" s="115">
        <v>19.100000000000001</v>
      </c>
      <c r="F347" s="115">
        <v>5.0999999999999996</v>
      </c>
      <c r="G347" s="115">
        <v>11.9</v>
      </c>
      <c r="H347" s="115">
        <v>1.8</v>
      </c>
      <c r="I347" s="61">
        <v>229</v>
      </c>
      <c r="J347" s="60">
        <v>1.9</v>
      </c>
      <c r="K347" s="60">
        <v>10.199999999999999</v>
      </c>
      <c r="L347" s="60">
        <v>0</v>
      </c>
      <c r="M347" s="62">
        <f t="shared" si="28"/>
        <v>1</v>
      </c>
      <c r="N347" s="62" t="str">
        <f t="shared" si="29"/>
        <v/>
      </c>
      <c r="O347" s="62">
        <v>13</v>
      </c>
      <c r="P347" s="62">
        <v>0</v>
      </c>
      <c r="Q347" s="62">
        <v>100</v>
      </c>
      <c r="T347" s="116">
        <f t="shared" si="24"/>
        <v>-1.4339482024232661</v>
      </c>
      <c r="U347" s="116">
        <f t="shared" si="25"/>
        <v>-1.2465121550819644</v>
      </c>
      <c r="V347" s="113"/>
      <c r="W347" s="116">
        <f t="shared" si="26"/>
        <v>-0.75470958022277168</v>
      </c>
      <c r="X347" s="116">
        <f t="shared" si="27"/>
        <v>-0.65605902899050761</v>
      </c>
      <c r="Z347">
        <v>37</v>
      </c>
      <c r="AA347">
        <f>SUM(M347:M353)</f>
        <v>6</v>
      </c>
    </row>
    <row r="348" spans="1:27" x14ac:dyDescent="0.2">
      <c r="A348" s="78" t="s">
        <v>72</v>
      </c>
      <c r="B348" s="78">
        <v>37</v>
      </c>
      <c r="C348" s="79">
        <v>43718</v>
      </c>
      <c r="D348" s="113" t="str">
        <f>IF(ISNA(HLOOKUP(C348,data!$C$6:$BB$6,1,FALSE)),"",HLOOKUP(C348,data!$C$6:$BB$50,45,FALSE))</f>
        <v/>
      </c>
      <c r="E348" s="115">
        <v>20.7</v>
      </c>
      <c r="F348" s="115">
        <v>4.2</v>
      </c>
      <c r="G348" s="115">
        <v>12.9</v>
      </c>
      <c r="H348" s="115">
        <v>0.8</v>
      </c>
      <c r="I348" s="61">
        <v>293</v>
      </c>
      <c r="J348" s="60">
        <v>1.4</v>
      </c>
      <c r="K348" s="60">
        <v>10.3</v>
      </c>
      <c r="L348" s="60">
        <v>0</v>
      </c>
      <c r="M348" s="62">
        <f t="shared" si="28"/>
        <v>1</v>
      </c>
      <c r="N348" s="62" t="str">
        <f t="shared" si="29"/>
        <v/>
      </c>
      <c r="O348" s="62">
        <v>13</v>
      </c>
      <c r="P348" s="62">
        <v>0</v>
      </c>
      <c r="Q348" s="62">
        <v>100</v>
      </c>
      <c r="T348" s="116">
        <f t="shared" si="24"/>
        <v>-1.2887067948334165</v>
      </c>
      <c r="U348" s="116">
        <f t="shared" si="25"/>
        <v>0.54702357988498285</v>
      </c>
      <c r="V348" s="113"/>
      <c r="W348" s="116">
        <f t="shared" si="26"/>
        <v>-0.92050485345244049</v>
      </c>
      <c r="X348" s="116">
        <f t="shared" si="27"/>
        <v>0.39073112848927349</v>
      </c>
    </row>
    <row r="349" spans="1:27" x14ac:dyDescent="0.2">
      <c r="A349" s="78" t="s">
        <v>73</v>
      </c>
      <c r="B349" s="78">
        <v>37</v>
      </c>
      <c r="C349" s="79">
        <v>43719</v>
      </c>
      <c r="D349" s="113" t="str">
        <f>IF(ISNA(HLOOKUP(C349,data!$C$6:$BB$6,1,FALSE)),"",HLOOKUP(C349,data!$C$6:$BB$50,45,FALSE))</f>
        <v/>
      </c>
      <c r="E349" s="115">
        <v>17.5</v>
      </c>
      <c r="F349" s="115">
        <v>6.7</v>
      </c>
      <c r="G349" s="115">
        <v>14.4</v>
      </c>
      <c r="H349" s="115">
        <v>3.8</v>
      </c>
      <c r="I349" s="61">
        <v>212</v>
      </c>
      <c r="J349" s="60">
        <v>4.0999999999999996</v>
      </c>
      <c r="K349" s="60">
        <v>0.7</v>
      </c>
      <c r="L349" s="60">
        <v>1.7</v>
      </c>
      <c r="M349" s="62" t="str">
        <f t="shared" si="28"/>
        <v/>
      </c>
      <c r="N349" s="62" t="str">
        <f t="shared" si="29"/>
        <v/>
      </c>
      <c r="O349" s="62">
        <v>13</v>
      </c>
      <c r="P349" s="62">
        <v>0</v>
      </c>
      <c r="Q349" s="62">
        <v>100</v>
      </c>
      <c r="T349" s="116">
        <f t="shared" si="24"/>
        <v>-2.1726689833561394</v>
      </c>
      <c r="U349" s="116">
        <f t="shared" si="25"/>
        <v>-3.4769971942413465</v>
      </c>
      <c r="V349" s="113"/>
      <c r="W349" s="116">
        <f t="shared" si="26"/>
        <v>-0.52991926423320479</v>
      </c>
      <c r="X349" s="116">
        <f t="shared" si="27"/>
        <v>-0.84804809615642607</v>
      </c>
    </row>
    <row r="350" spans="1:27" x14ac:dyDescent="0.2">
      <c r="A350" s="78" t="s">
        <v>74</v>
      </c>
      <c r="B350" s="78">
        <v>37</v>
      </c>
      <c r="C350" s="79">
        <v>43720</v>
      </c>
      <c r="D350" s="113" t="str">
        <f>IF(ISNA(HLOOKUP(C350,data!$C$6:$BB$6,1,FALSE)),"",HLOOKUP(C350,data!$C$6:$BB$50,45,FALSE))</f>
        <v/>
      </c>
      <c r="E350" s="115">
        <v>23.9</v>
      </c>
      <c r="F350" s="115">
        <v>16.399999999999999</v>
      </c>
      <c r="G350" s="115">
        <v>19.399999999999999</v>
      </c>
      <c r="H350" s="115">
        <v>15.6</v>
      </c>
      <c r="I350" s="61">
        <v>234</v>
      </c>
      <c r="J350" s="60">
        <v>4.4000000000000004</v>
      </c>
      <c r="K350" s="60">
        <v>7.7</v>
      </c>
      <c r="L350" s="60">
        <v>0</v>
      </c>
      <c r="M350" s="62">
        <f t="shared" si="28"/>
        <v>1</v>
      </c>
      <c r="N350" s="62" t="str">
        <f t="shared" si="29"/>
        <v/>
      </c>
      <c r="O350" s="62">
        <v>13</v>
      </c>
      <c r="P350" s="62">
        <v>0</v>
      </c>
      <c r="Q350" s="62">
        <v>100</v>
      </c>
      <c r="T350" s="116">
        <f t="shared" si="24"/>
        <v>-3.5596747752497686</v>
      </c>
      <c r="U350" s="116">
        <f t="shared" si="25"/>
        <v>-2.5862551100868827</v>
      </c>
      <c r="V350" s="113"/>
      <c r="W350" s="116">
        <f t="shared" si="26"/>
        <v>-0.80901699437494734</v>
      </c>
      <c r="X350" s="116">
        <f t="shared" si="27"/>
        <v>-0.58778525229247325</v>
      </c>
    </row>
    <row r="351" spans="1:27" x14ac:dyDescent="0.2">
      <c r="A351" s="78" t="s">
        <v>75</v>
      </c>
      <c r="B351" s="78">
        <v>37</v>
      </c>
      <c r="C351" s="79">
        <v>43721</v>
      </c>
      <c r="D351" s="113" t="str">
        <f>IF(ISNA(HLOOKUP(C351,data!$C$6:$BB$6,1,FALSE)),"",HLOOKUP(C351,data!$C$6:$BB$50,45,FALSE))</f>
        <v/>
      </c>
      <c r="E351" s="115">
        <v>22.1</v>
      </c>
      <c r="F351" s="115">
        <v>10.5</v>
      </c>
      <c r="G351" s="115">
        <v>17.5</v>
      </c>
      <c r="H351" s="115">
        <v>8.3000000000000007</v>
      </c>
      <c r="I351" s="61">
        <v>327</v>
      </c>
      <c r="J351" s="60">
        <v>3.2</v>
      </c>
      <c r="K351" s="60">
        <v>4.7</v>
      </c>
      <c r="L351" s="60">
        <v>0.5</v>
      </c>
      <c r="M351" s="62">
        <f t="shared" si="28"/>
        <v>1</v>
      </c>
      <c r="N351" s="62" t="str">
        <f t="shared" si="29"/>
        <v/>
      </c>
      <c r="O351" s="62">
        <v>13</v>
      </c>
      <c r="P351" s="62">
        <v>0</v>
      </c>
      <c r="Q351" s="62">
        <v>100</v>
      </c>
      <c r="T351" s="116">
        <f t="shared" si="24"/>
        <v>-1.7428449120480864</v>
      </c>
      <c r="U351" s="116">
        <f t="shared" si="25"/>
        <v>2.6837458174253572</v>
      </c>
      <c r="V351" s="113"/>
      <c r="W351" s="116">
        <f t="shared" si="26"/>
        <v>-0.54463903501502697</v>
      </c>
      <c r="X351" s="116">
        <f t="shared" si="27"/>
        <v>0.83867056794542405</v>
      </c>
    </row>
    <row r="352" spans="1:27" x14ac:dyDescent="0.2">
      <c r="A352" s="78" t="s">
        <v>76</v>
      </c>
      <c r="B352" s="78">
        <v>37</v>
      </c>
      <c r="C352" s="79">
        <v>43722</v>
      </c>
      <c r="D352" s="113" t="str">
        <f>IF(ISNA(HLOOKUP(C352,data!$C$6:$BB$6,1,FALSE)),"",HLOOKUP(C352,data!$C$6:$BB$50,45,FALSE))</f>
        <v/>
      </c>
      <c r="E352" s="115">
        <v>22.1</v>
      </c>
      <c r="F352" s="115">
        <v>7</v>
      </c>
      <c r="G352" s="115">
        <v>14.2</v>
      </c>
      <c r="H352" s="115">
        <v>3.4</v>
      </c>
      <c r="I352" s="61">
        <v>33</v>
      </c>
      <c r="J352" s="60">
        <v>1.9</v>
      </c>
      <c r="K352" s="60">
        <v>11.4</v>
      </c>
      <c r="L352" s="60">
        <v>0</v>
      </c>
      <c r="M352" s="62">
        <f t="shared" si="28"/>
        <v>1</v>
      </c>
      <c r="N352" s="62" t="str">
        <f t="shared" si="29"/>
        <v/>
      </c>
      <c r="O352" s="62">
        <v>13</v>
      </c>
      <c r="P352" s="62">
        <v>0</v>
      </c>
      <c r="Q352" s="62">
        <v>100</v>
      </c>
      <c r="T352" s="116">
        <f t="shared" si="24"/>
        <v>1.0348141665285515</v>
      </c>
      <c r="U352" s="116">
        <f t="shared" si="25"/>
        <v>1.5934740790963056</v>
      </c>
      <c r="V352" s="113"/>
      <c r="W352" s="116">
        <f t="shared" si="26"/>
        <v>0.54463903501502708</v>
      </c>
      <c r="X352" s="116">
        <f t="shared" si="27"/>
        <v>0.83867056794542405</v>
      </c>
    </row>
    <row r="353" spans="1:27" x14ac:dyDescent="0.2">
      <c r="A353" s="128" t="s">
        <v>77</v>
      </c>
      <c r="B353" s="128">
        <v>37</v>
      </c>
      <c r="C353" s="114">
        <v>43723</v>
      </c>
      <c r="D353" s="126">
        <f>IF(ISNA(HLOOKUP(C353,data!$C$6:$BB$6,1,FALSE)),"",HLOOKUP(C353,data!$C$6:$BB$50,45,FALSE))</f>
        <v>19.5</v>
      </c>
      <c r="E353" s="115">
        <v>25.3</v>
      </c>
      <c r="F353" s="115">
        <v>6.2</v>
      </c>
      <c r="G353" s="115">
        <v>16.100000000000001</v>
      </c>
      <c r="H353" s="115">
        <v>2.4</v>
      </c>
      <c r="I353" s="61">
        <v>263</v>
      </c>
      <c r="J353" s="60">
        <v>2.6</v>
      </c>
      <c r="K353" s="60">
        <v>11.1</v>
      </c>
      <c r="L353" s="60">
        <v>0</v>
      </c>
      <c r="M353" s="62">
        <f t="shared" si="28"/>
        <v>1</v>
      </c>
      <c r="N353" s="62">
        <f t="shared" si="29"/>
        <v>1</v>
      </c>
      <c r="O353" s="62">
        <v>13</v>
      </c>
      <c r="P353" s="62">
        <v>0</v>
      </c>
      <c r="Q353" s="62">
        <v>100</v>
      </c>
      <c r="T353" s="116">
        <f t="shared" ref="T353:T416" si="30">J353*SIN(I353*PI()/180)</f>
        <v>-2.5806199942674377</v>
      </c>
      <c r="U353" s="116">
        <f t="shared" ref="U353:U416" si="31">J353*COS(I353*PI()/180)</f>
        <v>-0.31686029285338263</v>
      </c>
      <c r="V353" s="113"/>
      <c r="W353" s="116">
        <f t="shared" ref="W353:W416" si="32">SIN(I353*PI()/180)</f>
        <v>-0.99254615164132209</v>
      </c>
      <c r="X353" s="116">
        <f t="shared" ref="X353:X416" si="33">COS(I353*PI()/180)</f>
        <v>-0.12186934340514717</v>
      </c>
    </row>
    <row r="354" spans="1:27" x14ac:dyDescent="0.2">
      <c r="A354" s="78" t="s">
        <v>71</v>
      </c>
      <c r="B354" s="78">
        <v>38</v>
      </c>
      <c r="C354" s="79">
        <v>43724</v>
      </c>
      <c r="D354" s="113" t="str">
        <f>IF(ISNA(HLOOKUP(C354,data!$C$6:$BB$6,1,FALSE)),"",HLOOKUP(C354,data!$C$6:$BB$50,45,FALSE))</f>
        <v/>
      </c>
      <c r="E354" s="115">
        <v>18.2</v>
      </c>
      <c r="F354" s="115">
        <v>11.9</v>
      </c>
      <c r="G354" s="115">
        <v>14.9</v>
      </c>
      <c r="H354" s="115">
        <v>9.4</v>
      </c>
      <c r="I354" s="61">
        <v>325</v>
      </c>
      <c r="J354" s="60">
        <v>1.8</v>
      </c>
      <c r="K354" s="60">
        <v>0.3</v>
      </c>
      <c r="L354" s="60">
        <v>0.2</v>
      </c>
      <c r="M354" s="62" t="str">
        <f t="shared" si="28"/>
        <v/>
      </c>
      <c r="N354" s="62" t="str">
        <f t="shared" si="29"/>
        <v/>
      </c>
      <c r="O354" s="62">
        <v>13</v>
      </c>
      <c r="P354" s="62">
        <v>0</v>
      </c>
      <c r="Q354" s="62">
        <v>100</v>
      </c>
      <c r="T354" s="116">
        <f t="shared" si="30"/>
        <v>-1.0324375854318837</v>
      </c>
      <c r="U354" s="116">
        <f t="shared" si="31"/>
        <v>1.4744736797201849</v>
      </c>
      <c r="V354" s="113"/>
      <c r="W354" s="116">
        <f t="shared" si="32"/>
        <v>-0.57357643635104649</v>
      </c>
      <c r="X354" s="116">
        <f t="shared" si="33"/>
        <v>0.81915204428899158</v>
      </c>
      <c r="Z354">
        <v>38</v>
      </c>
      <c r="AA354">
        <f>SUM(M354:M360)</f>
        <v>5</v>
      </c>
    </row>
    <row r="355" spans="1:27" x14ac:dyDescent="0.2">
      <c r="A355" s="78" t="s">
        <v>72</v>
      </c>
      <c r="B355" s="78">
        <v>38</v>
      </c>
      <c r="C355" s="79">
        <v>43725</v>
      </c>
      <c r="D355" s="113" t="str">
        <f>IF(ISNA(HLOOKUP(C355,data!$C$6:$BB$6,1,FALSE)),"",HLOOKUP(C355,data!$C$6:$BB$50,45,FALSE))</f>
        <v/>
      </c>
      <c r="E355" s="115">
        <v>19.600000000000001</v>
      </c>
      <c r="F355" s="115">
        <v>4</v>
      </c>
      <c r="G355" s="115">
        <v>12.2</v>
      </c>
      <c r="H355" s="115">
        <v>0.7</v>
      </c>
      <c r="I355" s="61">
        <v>298</v>
      </c>
      <c r="J355" s="60">
        <v>3.2</v>
      </c>
      <c r="K355" s="60">
        <v>4.5999999999999996</v>
      </c>
      <c r="L355" s="60">
        <v>0</v>
      </c>
      <c r="M355" s="62">
        <f t="shared" si="28"/>
        <v>1</v>
      </c>
      <c r="N355" s="62" t="str">
        <f t="shared" si="29"/>
        <v/>
      </c>
      <c r="O355" s="62">
        <v>13</v>
      </c>
      <c r="P355" s="62">
        <v>0</v>
      </c>
      <c r="Q355" s="62">
        <v>100</v>
      </c>
      <c r="T355" s="116">
        <f t="shared" si="30"/>
        <v>-2.8254322971485668</v>
      </c>
      <c r="U355" s="116">
        <f t="shared" si="31"/>
        <v>1.5023090009148494</v>
      </c>
      <c r="V355" s="113"/>
      <c r="W355" s="116">
        <f t="shared" si="32"/>
        <v>-0.8829475928589271</v>
      </c>
      <c r="X355" s="116">
        <f t="shared" si="33"/>
        <v>0.46947156278589042</v>
      </c>
    </row>
    <row r="356" spans="1:27" x14ac:dyDescent="0.2">
      <c r="A356" s="78" t="s">
        <v>73</v>
      </c>
      <c r="B356" s="78">
        <v>38</v>
      </c>
      <c r="C356" s="79">
        <v>43726</v>
      </c>
      <c r="D356" s="113" t="str">
        <f>IF(ISNA(HLOOKUP(C356,data!$C$6:$BB$6,1,FALSE)),"",HLOOKUP(C356,data!$C$6:$BB$50,45,FALSE))</f>
        <v/>
      </c>
      <c r="E356" s="115">
        <v>18.899999999999999</v>
      </c>
      <c r="F356" s="115">
        <v>2.5</v>
      </c>
      <c r="G356" s="115">
        <v>11</v>
      </c>
      <c r="H356" s="115">
        <v>-0.4</v>
      </c>
      <c r="I356" s="61">
        <v>340</v>
      </c>
      <c r="J356" s="60">
        <v>2.4</v>
      </c>
      <c r="K356" s="60">
        <v>7.5</v>
      </c>
      <c r="L356" s="60">
        <v>0</v>
      </c>
      <c r="M356" s="62">
        <f t="shared" si="28"/>
        <v>1</v>
      </c>
      <c r="N356" s="62" t="str">
        <f t="shared" si="29"/>
        <v/>
      </c>
      <c r="O356" s="62">
        <v>13</v>
      </c>
      <c r="P356" s="62">
        <v>0</v>
      </c>
      <c r="Q356" s="62">
        <v>100</v>
      </c>
      <c r="T356" s="116">
        <f t="shared" si="30"/>
        <v>-0.82084834398160467</v>
      </c>
      <c r="U356" s="116">
        <f t="shared" si="31"/>
        <v>2.25526228988618</v>
      </c>
      <c r="V356" s="113"/>
      <c r="W356" s="116">
        <f t="shared" si="32"/>
        <v>-0.3420201433256686</v>
      </c>
      <c r="X356" s="116">
        <f t="shared" si="33"/>
        <v>0.93969262078590843</v>
      </c>
    </row>
    <row r="357" spans="1:27" x14ac:dyDescent="0.2">
      <c r="A357" s="128" t="s">
        <v>74</v>
      </c>
      <c r="B357" s="128">
        <v>38</v>
      </c>
      <c r="C357" s="114">
        <v>43727</v>
      </c>
      <c r="D357" s="126">
        <f>IF(ISNA(HLOOKUP(C357,data!$C$6:$BB$6,1,FALSE)),"",HLOOKUP(C357,data!$C$6:$BB$50,45,FALSE))</f>
        <v>17</v>
      </c>
      <c r="E357" s="115">
        <v>18</v>
      </c>
      <c r="F357" s="115">
        <v>5.5</v>
      </c>
      <c r="G357" s="115">
        <v>11.8</v>
      </c>
      <c r="H357" s="115">
        <v>0.8</v>
      </c>
      <c r="I357" s="61">
        <v>3</v>
      </c>
      <c r="J357" s="60">
        <v>1.8</v>
      </c>
      <c r="K357" s="60">
        <v>6.9</v>
      </c>
      <c r="L357" s="60">
        <v>0</v>
      </c>
      <c r="M357" s="62" t="str">
        <f t="shared" si="28"/>
        <v/>
      </c>
      <c r="N357" s="62" t="str">
        <f t="shared" si="29"/>
        <v/>
      </c>
      <c r="O357" s="62">
        <v>13</v>
      </c>
      <c r="P357" s="62">
        <v>0</v>
      </c>
      <c r="Q357" s="62">
        <v>100</v>
      </c>
      <c r="T357" s="116">
        <f t="shared" si="30"/>
        <v>9.4204721237298894E-2</v>
      </c>
      <c r="U357" s="116">
        <f t="shared" si="31"/>
        <v>1.7975331625582329</v>
      </c>
      <c r="V357" s="113"/>
      <c r="W357" s="116">
        <f t="shared" si="32"/>
        <v>5.2335956242943828E-2</v>
      </c>
      <c r="X357" s="116">
        <f t="shared" si="33"/>
        <v>0.99862953475457383</v>
      </c>
    </row>
    <row r="358" spans="1:27" x14ac:dyDescent="0.2">
      <c r="A358" s="78" t="s">
        <v>75</v>
      </c>
      <c r="B358" s="78">
        <v>38</v>
      </c>
      <c r="C358" s="79">
        <v>43728</v>
      </c>
      <c r="D358" s="113" t="str">
        <f>IF(ISNA(HLOOKUP(C358,data!$C$6:$BB$6,1,FALSE)),"",HLOOKUP(C358,data!$C$6:$BB$50,45,FALSE))</f>
        <v/>
      </c>
      <c r="E358" s="115">
        <v>20.100000000000001</v>
      </c>
      <c r="F358" s="115">
        <v>2.9</v>
      </c>
      <c r="G358" s="115">
        <v>13</v>
      </c>
      <c r="H358" s="115">
        <v>-0.4</v>
      </c>
      <c r="I358" s="61">
        <v>75</v>
      </c>
      <c r="J358" s="60">
        <v>2.2999999999999998</v>
      </c>
      <c r="K358" s="60">
        <v>11.2</v>
      </c>
      <c r="L358" s="60">
        <v>0</v>
      </c>
      <c r="M358" s="62">
        <f t="shared" si="28"/>
        <v>1</v>
      </c>
      <c r="N358" s="62" t="str">
        <f t="shared" si="29"/>
        <v/>
      </c>
      <c r="O358" s="62">
        <v>13</v>
      </c>
      <c r="P358" s="62">
        <v>0</v>
      </c>
      <c r="Q358" s="62">
        <v>100</v>
      </c>
      <c r="T358" s="116">
        <f t="shared" si="30"/>
        <v>2.2216294004648569</v>
      </c>
      <c r="U358" s="116">
        <f t="shared" si="31"/>
        <v>0.5952838037357977</v>
      </c>
      <c r="V358" s="113"/>
      <c r="W358" s="116">
        <f t="shared" si="32"/>
        <v>0.96592582628906831</v>
      </c>
      <c r="X358" s="116">
        <f t="shared" si="33"/>
        <v>0.25881904510252074</v>
      </c>
    </row>
    <row r="359" spans="1:27" x14ac:dyDescent="0.2">
      <c r="A359" s="128" t="s">
        <v>76</v>
      </c>
      <c r="B359" s="128">
        <v>38</v>
      </c>
      <c r="C359" s="114">
        <v>43729</v>
      </c>
      <c r="D359" s="126">
        <f>IF(ISNA(HLOOKUP(C359,data!$C$6:$BB$6,1,FALSE)),"",HLOOKUP(C359,data!$C$6:$BB$50,45,FALSE))</f>
        <v>24</v>
      </c>
      <c r="E359" s="115">
        <v>25.5</v>
      </c>
      <c r="F359" s="115">
        <v>10.199999999999999</v>
      </c>
      <c r="G359" s="115">
        <v>17.7</v>
      </c>
      <c r="H359" s="115">
        <v>7.8</v>
      </c>
      <c r="I359" s="61">
        <v>104</v>
      </c>
      <c r="J359" s="60">
        <v>3.4</v>
      </c>
      <c r="K359" s="60">
        <v>11.4</v>
      </c>
      <c r="L359" s="60">
        <v>0</v>
      </c>
      <c r="M359" s="62">
        <f t="shared" si="28"/>
        <v>1</v>
      </c>
      <c r="N359" s="62">
        <f t="shared" si="29"/>
        <v>1</v>
      </c>
      <c r="O359" s="62">
        <v>13</v>
      </c>
      <c r="P359" s="62">
        <v>0</v>
      </c>
      <c r="Q359" s="62">
        <v>100</v>
      </c>
      <c r="T359" s="116">
        <f t="shared" si="30"/>
        <v>3.2990054693383879</v>
      </c>
      <c r="U359" s="116">
        <f t="shared" si="31"/>
        <v>-0.82253444503887041</v>
      </c>
      <c r="V359" s="113"/>
      <c r="W359" s="116">
        <f t="shared" si="32"/>
        <v>0.97029572627599647</v>
      </c>
      <c r="X359" s="116">
        <f t="shared" si="33"/>
        <v>-0.24192189559966779</v>
      </c>
    </row>
    <row r="360" spans="1:27" x14ac:dyDescent="0.2">
      <c r="A360" s="78" t="s">
        <v>77</v>
      </c>
      <c r="B360" s="78">
        <v>38</v>
      </c>
      <c r="C360" s="79">
        <v>43730</v>
      </c>
      <c r="D360" s="113" t="str">
        <f>IF(ISNA(HLOOKUP(C360,data!$C$6:$BB$6,1,FALSE)),"",HLOOKUP(C360,data!$C$6:$BB$50,45,FALSE))</f>
        <v/>
      </c>
      <c r="E360" s="115">
        <v>28.1</v>
      </c>
      <c r="F360" s="115">
        <v>13.3</v>
      </c>
      <c r="G360" s="115">
        <v>19.399999999999999</v>
      </c>
      <c r="H360" s="115">
        <v>10.7</v>
      </c>
      <c r="I360" s="61">
        <v>170</v>
      </c>
      <c r="J360" s="60">
        <v>3.4</v>
      </c>
      <c r="K360" s="60">
        <v>6.7</v>
      </c>
      <c r="L360" s="60">
        <v>4.0999999999999996</v>
      </c>
      <c r="M360" s="62">
        <f t="shared" si="28"/>
        <v>1</v>
      </c>
      <c r="N360" s="62" t="str">
        <f t="shared" si="29"/>
        <v/>
      </c>
      <c r="O360" s="62">
        <v>13</v>
      </c>
      <c r="P360" s="62">
        <v>0</v>
      </c>
      <c r="Q360" s="62">
        <v>100</v>
      </c>
      <c r="T360" s="116">
        <f t="shared" si="30"/>
        <v>0.59040380406756288</v>
      </c>
      <c r="U360" s="116">
        <f t="shared" si="31"/>
        <v>-3.3483463602415071</v>
      </c>
      <c r="V360" s="113"/>
      <c r="W360" s="116">
        <f t="shared" si="32"/>
        <v>0.17364817766693028</v>
      </c>
      <c r="X360" s="116">
        <f t="shared" si="33"/>
        <v>-0.98480775301220802</v>
      </c>
    </row>
    <row r="361" spans="1:27" x14ac:dyDescent="0.2">
      <c r="A361" s="78" t="s">
        <v>71</v>
      </c>
      <c r="B361" s="78">
        <v>39</v>
      </c>
      <c r="C361" s="79">
        <v>43731</v>
      </c>
      <c r="D361" s="113" t="str">
        <f>IF(ISNA(HLOOKUP(C361,data!$C$6:$BB$6,1,FALSE)),"",HLOOKUP(C361,data!$C$6:$BB$50,45,FALSE))</f>
        <v/>
      </c>
      <c r="E361" s="115">
        <v>19.899999999999999</v>
      </c>
      <c r="F361" s="115">
        <v>11.2</v>
      </c>
      <c r="G361" s="115">
        <v>15.9</v>
      </c>
      <c r="H361" s="115">
        <v>8.9</v>
      </c>
      <c r="I361" s="61">
        <v>198</v>
      </c>
      <c r="J361" s="60">
        <v>3.3</v>
      </c>
      <c r="K361" s="60">
        <v>3.6</v>
      </c>
      <c r="L361" s="60">
        <v>1.8</v>
      </c>
      <c r="M361" s="62" t="str">
        <f t="shared" si="28"/>
        <v/>
      </c>
      <c r="N361" s="62" t="str">
        <f t="shared" si="29"/>
        <v/>
      </c>
      <c r="O361" s="62">
        <v>13</v>
      </c>
      <c r="P361" s="62">
        <v>0</v>
      </c>
      <c r="Q361" s="62">
        <v>100</v>
      </c>
      <c r="T361" s="116">
        <f t="shared" si="30"/>
        <v>-1.0197560814373274</v>
      </c>
      <c r="U361" s="116">
        <f t="shared" si="31"/>
        <v>-3.1384865037740064</v>
      </c>
      <c r="V361" s="113"/>
      <c r="W361" s="116">
        <f t="shared" si="32"/>
        <v>-0.30901699437494773</v>
      </c>
      <c r="X361" s="116">
        <f t="shared" si="33"/>
        <v>-0.95105651629515353</v>
      </c>
      <c r="Z361">
        <v>39</v>
      </c>
      <c r="AA361">
        <f>SUM(M361:M367)</f>
        <v>0</v>
      </c>
    </row>
    <row r="362" spans="1:27" x14ac:dyDescent="0.2">
      <c r="A362" s="78" t="s">
        <v>72</v>
      </c>
      <c r="B362" s="78">
        <v>39</v>
      </c>
      <c r="C362" s="79">
        <v>43732</v>
      </c>
      <c r="D362" s="113" t="str">
        <f>IF(ISNA(HLOOKUP(C362,data!$C$6:$BB$6,1,FALSE)),"",HLOOKUP(C362,data!$C$6:$BB$50,45,FALSE))</f>
        <v/>
      </c>
      <c r="E362" s="115">
        <v>19.100000000000001</v>
      </c>
      <c r="F362" s="115">
        <v>13.1</v>
      </c>
      <c r="G362" s="115">
        <v>15.3</v>
      </c>
      <c r="H362" s="115">
        <v>12.7</v>
      </c>
      <c r="I362" s="61">
        <v>166</v>
      </c>
      <c r="J362" s="60">
        <v>3.6</v>
      </c>
      <c r="K362" s="60">
        <v>0.2</v>
      </c>
      <c r="L362" s="60">
        <v>7.2</v>
      </c>
      <c r="M362" s="62" t="str">
        <f t="shared" si="28"/>
        <v/>
      </c>
      <c r="N362" s="62" t="str">
        <f t="shared" si="29"/>
        <v/>
      </c>
      <c r="O362" s="62">
        <v>13</v>
      </c>
      <c r="P362" s="62">
        <v>0</v>
      </c>
      <c r="Q362" s="62">
        <v>100</v>
      </c>
      <c r="T362" s="116">
        <f t="shared" si="30"/>
        <v>0.87091882415880384</v>
      </c>
      <c r="U362" s="116">
        <f t="shared" si="31"/>
        <v>-3.4930646145935875</v>
      </c>
      <c r="V362" s="113"/>
      <c r="W362" s="116">
        <f t="shared" si="32"/>
        <v>0.24192189559966773</v>
      </c>
      <c r="X362" s="116">
        <f t="shared" si="33"/>
        <v>-0.97029572627599647</v>
      </c>
    </row>
    <row r="363" spans="1:27" x14ac:dyDescent="0.2">
      <c r="A363" s="78" t="s">
        <v>73</v>
      </c>
      <c r="B363" s="78">
        <v>39</v>
      </c>
      <c r="C363" s="79">
        <v>43733</v>
      </c>
      <c r="D363" s="113" t="str">
        <f>IF(ISNA(HLOOKUP(C363,data!$C$6:$BB$6,1,FALSE)),"",HLOOKUP(C363,data!$C$6:$BB$50,45,FALSE))</f>
        <v/>
      </c>
      <c r="E363" s="115">
        <v>18</v>
      </c>
      <c r="F363" s="115">
        <v>12.4</v>
      </c>
      <c r="G363" s="115">
        <v>15.2</v>
      </c>
      <c r="H363" s="115">
        <v>11.7</v>
      </c>
      <c r="I363" s="61">
        <v>198</v>
      </c>
      <c r="J363" s="60">
        <v>4.3</v>
      </c>
      <c r="K363" s="60">
        <v>1.3</v>
      </c>
      <c r="L363" s="60">
        <v>2.1</v>
      </c>
      <c r="M363" s="62" t="str">
        <f t="shared" si="28"/>
        <v/>
      </c>
      <c r="N363" s="62" t="str">
        <f t="shared" si="29"/>
        <v/>
      </c>
      <c r="O363" s="62">
        <v>13</v>
      </c>
      <c r="P363" s="62">
        <v>0</v>
      </c>
      <c r="Q363" s="62">
        <v>100</v>
      </c>
      <c r="T363" s="116">
        <f t="shared" si="30"/>
        <v>-1.3287730758122751</v>
      </c>
      <c r="U363" s="116">
        <f t="shared" si="31"/>
        <v>-4.0895430200691596</v>
      </c>
      <c r="V363" s="113"/>
      <c r="W363" s="116">
        <f t="shared" si="32"/>
        <v>-0.30901699437494773</v>
      </c>
      <c r="X363" s="116">
        <f t="shared" si="33"/>
        <v>-0.95105651629515353</v>
      </c>
    </row>
    <row r="364" spans="1:27" x14ac:dyDescent="0.2">
      <c r="A364" s="78" t="s">
        <v>74</v>
      </c>
      <c r="B364" s="78">
        <v>39</v>
      </c>
      <c r="C364" s="79">
        <v>43734</v>
      </c>
      <c r="D364" s="113" t="str">
        <f>IF(ISNA(HLOOKUP(C364,data!$C$6:$BB$6,1,FALSE)),"",HLOOKUP(C364,data!$C$6:$BB$50,45,FALSE))</f>
        <v/>
      </c>
      <c r="E364" s="115">
        <v>19.3</v>
      </c>
      <c r="F364" s="115">
        <v>13.6</v>
      </c>
      <c r="G364" s="115">
        <v>16</v>
      </c>
      <c r="H364" s="115">
        <v>13.3</v>
      </c>
      <c r="I364" s="61">
        <v>196</v>
      </c>
      <c r="J364" s="60">
        <v>4.5999999999999996</v>
      </c>
      <c r="K364" s="60">
        <v>0.2</v>
      </c>
      <c r="L364" s="60">
        <v>7.4</v>
      </c>
      <c r="M364" s="62" t="str">
        <f t="shared" si="28"/>
        <v/>
      </c>
      <c r="N364" s="62" t="str">
        <f t="shared" si="29"/>
        <v/>
      </c>
      <c r="O364" s="62">
        <v>13</v>
      </c>
      <c r="P364" s="62">
        <v>0</v>
      </c>
      <c r="Q364" s="62">
        <v>100</v>
      </c>
      <c r="T364" s="116">
        <f t="shared" si="30"/>
        <v>-1.2679318367581953</v>
      </c>
      <c r="U364" s="116">
        <f t="shared" si="31"/>
        <v>-4.4218038013162664</v>
      </c>
      <c r="V364" s="113"/>
      <c r="W364" s="116">
        <f t="shared" si="32"/>
        <v>-0.275637355816999</v>
      </c>
      <c r="X364" s="116">
        <f t="shared" si="33"/>
        <v>-0.96126169593831889</v>
      </c>
    </row>
    <row r="365" spans="1:27" x14ac:dyDescent="0.2">
      <c r="A365" s="128" t="s">
        <v>75</v>
      </c>
      <c r="B365" s="128">
        <v>39</v>
      </c>
      <c r="C365" s="114">
        <v>43735</v>
      </c>
      <c r="D365" s="126">
        <f>IF(ISNA(HLOOKUP(C365,data!$C$6:$BB$6,1,FALSE)),"",HLOOKUP(C365,data!$C$6:$BB$50,45,FALSE))</f>
        <v>20</v>
      </c>
      <c r="E365" s="115">
        <v>20.100000000000001</v>
      </c>
      <c r="F365" s="115">
        <v>12.8</v>
      </c>
      <c r="G365" s="115">
        <v>15.3</v>
      </c>
      <c r="H365" s="115">
        <v>12.2</v>
      </c>
      <c r="I365" s="61">
        <v>205</v>
      </c>
      <c r="J365" s="60">
        <v>5.4</v>
      </c>
      <c r="K365" s="60">
        <v>5.9</v>
      </c>
      <c r="L365" s="60">
        <v>5.6</v>
      </c>
      <c r="M365" s="62" t="str">
        <f t="shared" si="28"/>
        <v/>
      </c>
      <c r="N365" s="62" t="str">
        <f t="shared" si="29"/>
        <v/>
      </c>
      <c r="O365" s="62">
        <v>13</v>
      </c>
      <c r="P365" s="62">
        <v>0</v>
      </c>
      <c r="Q365" s="62">
        <v>100</v>
      </c>
      <c r="T365" s="116">
        <f t="shared" si="30"/>
        <v>-2.2821386133997761</v>
      </c>
      <c r="U365" s="116">
        <f t="shared" si="31"/>
        <v>-4.8940620499979106</v>
      </c>
      <c r="V365" s="113"/>
      <c r="W365" s="116">
        <f t="shared" si="32"/>
        <v>-0.42261826174069927</v>
      </c>
      <c r="X365" s="116">
        <f t="shared" si="33"/>
        <v>-0.90630778703665005</v>
      </c>
    </row>
    <row r="366" spans="1:27" x14ac:dyDescent="0.2">
      <c r="A366" s="78" t="s">
        <v>76</v>
      </c>
      <c r="B366" s="78">
        <v>39</v>
      </c>
      <c r="C366" s="79">
        <v>43736</v>
      </c>
      <c r="D366" s="113" t="str">
        <f>IF(ISNA(HLOOKUP(C366,data!$C$6:$BB$6,1,FALSE)),"",HLOOKUP(C366,data!$C$6:$BB$50,45,FALSE))</f>
        <v/>
      </c>
      <c r="E366" s="115">
        <v>17.5</v>
      </c>
      <c r="F366" s="115">
        <v>13.3</v>
      </c>
      <c r="G366" s="115">
        <v>15</v>
      </c>
      <c r="H366" s="115">
        <v>13</v>
      </c>
      <c r="I366" s="61">
        <v>218</v>
      </c>
      <c r="J366" s="60">
        <v>7</v>
      </c>
      <c r="K366" s="60">
        <v>4.2</v>
      </c>
      <c r="L366" s="60">
        <v>1.7</v>
      </c>
      <c r="M366" s="62" t="str">
        <f t="shared" si="28"/>
        <v/>
      </c>
      <c r="N366" s="62" t="str">
        <f t="shared" si="29"/>
        <v/>
      </c>
      <c r="O366" s="62">
        <v>13</v>
      </c>
      <c r="P366" s="62">
        <v>0</v>
      </c>
      <c r="Q366" s="62">
        <v>100</v>
      </c>
      <c r="T366" s="116">
        <f t="shared" si="30"/>
        <v>-4.3096303272796046</v>
      </c>
      <c r="U366" s="116">
        <f t="shared" si="31"/>
        <v>-5.5160752752470561</v>
      </c>
      <c r="V366" s="113"/>
      <c r="W366" s="116">
        <f t="shared" si="32"/>
        <v>-0.61566147532565785</v>
      </c>
      <c r="X366" s="116">
        <f t="shared" si="33"/>
        <v>-0.78801075360672224</v>
      </c>
    </row>
    <row r="367" spans="1:27" x14ac:dyDescent="0.2">
      <c r="A367" s="78" t="s">
        <v>77</v>
      </c>
      <c r="B367" s="78">
        <v>39</v>
      </c>
      <c r="C367" s="79">
        <v>43737</v>
      </c>
      <c r="D367" s="113" t="str">
        <f>IF(ISNA(HLOOKUP(C367,data!$C$6:$BB$6,1,FALSE)),"",HLOOKUP(C367,data!$C$6:$BB$50,45,FALSE))</f>
        <v/>
      </c>
      <c r="E367" s="115">
        <v>17.899999999999999</v>
      </c>
      <c r="F367" s="115">
        <v>13.3</v>
      </c>
      <c r="G367" s="115">
        <v>15.4</v>
      </c>
      <c r="H367" s="115">
        <v>13.1</v>
      </c>
      <c r="I367" s="61">
        <v>212</v>
      </c>
      <c r="J367" s="60">
        <v>7.1</v>
      </c>
      <c r="K367" s="60">
        <v>0.3</v>
      </c>
      <c r="L367" s="60">
        <v>6.2</v>
      </c>
      <c r="M367" s="62" t="str">
        <f t="shared" si="28"/>
        <v/>
      </c>
      <c r="N367" s="62" t="str">
        <f t="shared" si="29"/>
        <v/>
      </c>
      <c r="O367" s="62">
        <v>13</v>
      </c>
      <c r="P367" s="62">
        <v>0</v>
      </c>
      <c r="Q367" s="62">
        <v>100</v>
      </c>
      <c r="T367" s="116">
        <f t="shared" si="30"/>
        <v>-3.7624267760557539</v>
      </c>
      <c r="U367" s="116">
        <f t="shared" si="31"/>
        <v>-6.0211414827106244</v>
      </c>
      <c r="V367" s="113"/>
      <c r="W367" s="116">
        <f t="shared" si="32"/>
        <v>-0.52991926423320479</v>
      </c>
      <c r="X367" s="116">
        <f t="shared" si="33"/>
        <v>-0.84804809615642607</v>
      </c>
    </row>
    <row r="368" spans="1:27" x14ac:dyDescent="0.2">
      <c r="A368" s="78" t="s">
        <v>71</v>
      </c>
      <c r="B368" s="78">
        <v>40</v>
      </c>
      <c r="C368" s="79">
        <v>43738</v>
      </c>
      <c r="D368" s="113" t="str">
        <f>IF(ISNA(HLOOKUP(C368,data!$C$6:$BB$6,1,FALSE)),"",HLOOKUP(C368,data!$C$6:$BB$50,45,FALSE))</f>
        <v/>
      </c>
      <c r="E368" s="115">
        <v>18</v>
      </c>
      <c r="F368" s="115">
        <v>13</v>
      </c>
      <c r="G368" s="115">
        <v>15.1</v>
      </c>
      <c r="H368" s="115">
        <v>12.4</v>
      </c>
      <c r="I368" s="61">
        <v>244</v>
      </c>
      <c r="J368" s="60">
        <v>5.0999999999999996</v>
      </c>
      <c r="K368" s="60">
        <v>4.5</v>
      </c>
      <c r="L368" s="60">
        <v>3.6</v>
      </c>
      <c r="M368" s="62" t="str">
        <f t="shared" si="28"/>
        <v/>
      </c>
      <c r="N368" s="62" t="str">
        <f t="shared" si="29"/>
        <v/>
      </c>
      <c r="O368" s="62">
        <v>13</v>
      </c>
      <c r="P368" s="62">
        <v>0</v>
      </c>
      <c r="Q368" s="62">
        <v>100</v>
      </c>
      <c r="T368" s="116">
        <f t="shared" si="30"/>
        <v>-4.5838496361257501</v>
      </c>
      <c r="U368" s="116">
        <f t="shared" si="31"/>
        <v>-2.2356928486242964</v>
      </c>
      <c r="V368" s="113"/>
      <c r="W368" s="116">
        <f t="shared" si="32"/>
        <v>-0.89879404629916682</v>
      </c>
      <c r="X368" s="116">
        <f t="shared" si="33"/>
        <v>-0.43837114678907774</v>
      </c>
      <c r="Z368">
        <v>40</v>
      </c>
      <c r="AA368">
        <f>SUM(M368:M374)</f>
        <v>0</v>
      </c>
    </row>
    <row r="369" spans="1:24" x14ac:dyDescent="0.2">
      <c r="A369" s="110" t="s">
        <v>72</v>
      </c>
      <c r="B369" s="136"/>
      <c r="C369" s="56">
        <v>43739</v>
      </c>
      <c r="E369" s="64">
        <v>17.399999999999999</v>
      </c>
      <c r="F369" s="64">
        <v>11</v>
      </c>
      <c r="G369" s="64">
        <v>15.3</v>
      </c>
      <c r="H369" s="64">
        <v>10.9</v>
      </c>
      <c r="I369" s="65">
        <v>218</v>
      </c>
      <c r="J369" s="64">
        <v>4.9000000000000004</v>
      </c>
      <c r="K369" s="64">
        <v>0.5</v>
      </c>
      <c r="L369" s="64">
        <v>18.8</v>
      </c>
      <c r="N369" s="66"/>
      <c r="O369" s="66">
        <v>13</v>
      </c>
      <c r="P369" s="66">
        <v>0</v>
      </c>
      <c r="Q369" s="66">
        <v>-100</v>
      </c>
      <c r="T369" s="68">
        <f t="shared" si="30"/>
        <v>-3.0167412290957238</v>
      </c>
      <c r="U369" s="68">
        <f t="shared" si="31"/>
        <v>-3.8612526926729394</v>
      </c>
      <c r="W369" s="68">
        <f t="shared" si="32"/>
        <v>-0.61566147532565785</v>
      </c>
      <c r="X369" s="68">
        <f t="shared" si="33"/>
        <v>-0.78801075360672224</v>
      </c>
    </row>
    <row r="370" spans="1:24" x14ac:dyDescent="0.2">
      <c r="A370" s="110" t="s">
        <v>73</v>
      </c>
      <c r="B370" s="136"/>
      <c r="C370" s="56">
        <v>43740</v>
      </c>
      <c r="E370" s="64">
        <v>14.9</v>
      </c>
      <c r="F370" s="64">
        <v>8.4</v>
      </c>
      <c r="G370" s="64">
        <v>10.3</v>
      </c>
      <c r="H370" s="64">
        <v>7.6</v>
      </c>
      <c r="I370" s="59">
        <v>297</v>
      </c>
      <c r="J370" s="57">
        <v>3.5</v>
      </c>
      <c r="K370" s="57">
        <v>6.8</v>
      </c>
      <c r="L370" s="57">
        <v>2</v>
      </c>
      <c r="O370">
        <v>13</v>
      </c>
      <c r="P370">
        <v>0</v>
      </c>
      <c r="Q370">
        <v>-100</v>
      </c>
      <c r="T370" s="68">
        <f t="shared" si="30"/>
        <v>-3.1185228346592875</v>
      </c>
      <c r="U370" s="68">
        <f t="shared" si="31"/>
        <v>1.5889667490884132</v>
      </c>
      <c r="W370" s="68">
        <f t="shared" si="32"/>
        <v>-0.8910065241883679</v>
      </c>
      <c r="X370" s="68">
        <f t="shared" si="33"/>
        <v>0.45399049973954664</v>
      </c>
    </row>
    <row r="371" spans="1:24" x14ac:dyDescent="0.2">
      <c r="A371" s="110" t="s">
        <v>74</v>
      </c>
      <c r="B371" s="136"/>
      <c r="C371" s="56">
        <v>43741</v>
      </c>
      <c r="E371" s="64">
        <v>14.5</v>
      </c>
      <c r="F371" s="64">
        <v>7.8</v>
      </c>
      <c r="G371" s="64">
        <v>10.9</v>
      </c>
      <c r="H371" s="64">
        <v>6.7</v>
      </c>
      <c r="I371" s="59">
        <v>232</v>
      </c>
      <c r="J371" s="57">
        <v>3.5</v>
      </c>
      <c r="K371" s="57">
        <v>2.6</v>
      </c>
      <c r="L371" s="57">
        <v>0.6</v>
      </c>
      <c r="O371">
        <v>13</v>
      </c>
      <c r="P371">
        <v>0</v>
      </c>
      <c r="Q371">
        <v>-100</v>
      </c>
      <c r="T371" s="68">
        <f t="shared" si="30"/>
        <v>-2.7580376376235276</v>
      </c>
      <c r="U371" s="68">
        <f t="shared" si="31"/>
        <v>-2.1548151636398032</v>
      </c>
      <c r="W371" s="68">
        <f t="shared" si="32"/>
        <v>-0.78801075360672213</v>
      </c>
      <c r="X371" s="68">
        <f t="shared" si="33"/>
        <v>-0.61566147532565807</v>
      </c>
    </row>
    <row r="372" spans="1:24" x14ac:dyDescent="0.2">
      <c r="A372" s="110" t="s">
        <v>75</v>
      </c>
      <c r="B372" s="136"/>
      <c r="C372" s="56">
        <v>43742</v>
      </c>
      <c r="E372" s="64">
        <v>14.6</v>
      </c>
      <c r="F372" s="64">
        <v>8.5</v>
      </c>
      <c r="G372" s="64">
        <v>11.3</v>
      </c>
      <c r="H372" s="64">
        <v>8.5</v>
      </c>
      <c r="I372" s="59">
        <v>222</v>
      </c>
      <c r="J372" s="57">
        <v>4.8</v>
      </c>
      <c r="K372" s="57">
        <v>2.4</v>
      </c>
      <c r="L372" s="57">
        <v>11.6</v>
      </c>
      <c r="O372">
        <v>13</v>
      </c>
      <c r="P372">
        <v>0</v>
      </c>
      <c r="Q372">
        <v>-100</v>
      </c>
      <c r="T372" s="68">
        <f t="shared" si="30"/>
        <v>-3.2118269105225195</v>
      </c>
      <c r="U372" s="68">
        <f t="shared" si="31"/>
        <v>-3.5670951622914924</v>
      </c>
      <c r="W372" s="68">
        <f t="shared" si="32"/>
        <v>-0.66913060635885824</v>
      </c>
      <c r="X372" s="68">
        <f t="shared" si="33"/>
        <v>-0.74314482547739424</v>
      </c>
    </row>
    <row r="373" spans="1:24" x14ac:dyDescent="0.2">
      <c r="A373" s="110" t="s">
        <v>76</v>
      </c>
      <c r="B373" s="136"/>
      <c r="C373" s="56">
        <v>43743</v>
      </c>
      <c r="E373" s="64">
        <v>13.1</v>
      </c>
      <c r="F373" s="64">
        <v>7.5</v>
      </c>
      <c r="G373" s="64">
        <v>10.3</v>
      </c>
      <c r="H373" s="64">
        <v>6.9</v>
      </c>
      <c r="I373" s="59">
        <v>82</v>
      </c>
      <c r="J373" s="57">
        <v>2.6</v>
      </c>
      <c r="K373" s="57">
        <v>1.6</v>
      </c>
      <c r="L373" s="57">
        <v>0</v>
      </c>
      <c r="O373">
        <v>13</v>
      </c>
      <c r="P373">
        <v>0</v>
      </c>
      <c r="Q373">
        <v>-100</v>
      </c>
      <c r="T373" s="68">
        <f t="shared" si="30"/>
        <v>2.5746969787280829</v>
      </c>
      <c r="U373" s="68">
        <f t="shared" si="31"/>
        <v>0.3618500624961708</v>
      </c>
      <c r="W373" s="68">
        <f t="shared" si="32"/>
        <v>0.99026806874157025</v>
      </c>
      <c r="X373" s="68">
        <f t="shared" si="33"/>
        <v>0.13917310096006569</v>
      </c>
    </row>
    <row r="374" spans="1:24" x14ac:dyDescent="0.2">
      <c r="A374" s="110" t="s">
        <v>77</v>
      </c>
      <c r="B374" s="136"/>
      <c r="C374" s="56">
        <v>43744</v>
      </c>
      <c r="E374" s="64">
        <v>10.199999999999999</v>
      </c>
      <c r="F374" s="64">
        <v>8.5</v>
      </c>
      <c r="G374" s="64">
        <v>9.3000000000000007</v>
      </c>
      <c r="H374" s="64">
        <v>8.5</v>
      </c>
      <c r="I374" s="59">
        <v>101</v>
      </c>
      <c r="J374" s="57">
        <v>3.8</v>
      </c>
      <c r="K374" s="57">
        <v>0.2</v>
      </c>
      <c r="L374" s="57">
        <v>17</v>
      </c>
      <c r="O374">
        <v>13</v>
      </c>
      <c r="P374">
        <v>0</v>
      </c>
      <c r="Q374">
        <v>-100</v>
      </c>
      <c r="T374" s="68">
        <f t="shared" si="30"/>
        <v>3.7301832971011231</v>
      </c>
      <c r="U374" s="68">
        <f t="shared" si="31"/>
        <v>-0.72507418243087018</v>
      </c>
      <c r="W374" s="68">
        <f t="shared" si="32"/>
        <v>0.98162718344766398</v>
      </c>
      <c r="X374" s="68">
        <f t="shared" si="33"/>
        <v>-0.1908089953765448</v>
      </c>
    </row>
    <row r="375" spans="1:24" x14ac:dyDescent="0.2">
      <c r="A375" s="110" t="s">
        <v>71</v>
      </c>
      <c r="B375" s="136"/>
      <c r="C375" s="56">
        <v>43745</v>
      </c>
      <c r="E375" s="64">
        <v>12.7</v>
      </c>
      <c r="F375" s="64">
        <v>8.5</v>
      </c>
      <c r="G375" s="64">
        <v>10.7</v>
      </c>
      <c r="H375" s="64">
        <v>8.4</v>
      </c>
      <c r="I375" s="59">
        <v>138</v>
      </c>
      <c r="J375" s="57">
        <v>3</v>
      </c>
      <c r="K375" s="57">
        <v>0</v>
      </c>
      <c r="L375" s="57">
        <v>0.9</v>
      </c>
      <c r="O375">
        <v>13</v>
      </c>
      <c r="P375">
        <v>0</v>
      </c>
      <c r="Q375">
        <v>-100</v>
      </c>
      <c r="T375" s="68">
        <f t="shared" si="30"/>
        <v>2.0073918190765752</v>
      </c>
      <c r="U375" s="68">
        <f t="shared" si="31"/>
        <v>-2.2294344764321821</v>
      </c>
      <c r="W375" s="68">
        <f t="shared" si="32"/>
        <v>0.66913060635885835</v>
      </c>
      <c r="X375" s="68">
        <f t="shared" si="33"/>
        <v>-0.74314482547739402</v>
      </c>
    </row>
    <row r="376" spans="1:24" x14ac:dyDescent="0.2">
      <c r="A376" s="110" t="s">
        <v>72</v>
      </c>
      <c r="B376" s="136"/>
      <c r="C376" s="56">
        <v>43746</v>
      </c>
      <c r="E376" s="64">
        <v>16.100000000000001</v>
      </c>
      <c r="F376" s="64">
        <v>11.5</v>
      </c>
      <c r="G376" s="64">
        <v>13.3</v>
      </c>
      <c r="H376" s="64">
        <v>10.8</v>
      </c>
      <c r="I376" s="59">
        <v>221</v>
      </c>
      <c r="J376" s="57">
        <v>5.3</v>
      </c>
      <c r="K376" s="57">
        <v>0.5</v>
      </c>
      <c r="L376" s="57">
        <v>3.8</v>
      </c>
      <c r="O376">
        <v>13</v>
      </c>
      <c r="P376">
        <v>0</v>
      </c>
      <c r="Q376">
        <v>-100</v>
      </c>
      <c r="T376" s="68">
        <f t="shared" si="30"/>
        <v>-3.4771128536496891</v>
      </c>
      <c r="U376" s="68">
        <f t="shared" si="31"/>
        <v>-3.9999607751806909</v>
      </c>
      <c r="W376" s="68">
        <f t="shared" si="32"/>
        <v>-0.65605902899050739</v>
      </c>
      <c r="X376" s="68">
        <f t="shared" si="33"/>
        <v>-0.7547095802227719</v>
      </c>
    </row>
    <row r="377" spans="1:24" x14ac:dyDescent="0.2">
      <c r="A377" s="110" t="s">
        <v>73</v>
      </c>
      <c r="B377" s="136"/>
      <c r="C377" s="56">
        <v>43747</v>
      </c>
      <c r="E377" s="64">
        <v>13.9</v>
      </c>
      <c r="F377" s="64">
        <v>9.9</v>
      </c>
      <c r="G377" s="64">
        <v>11.6</v>
      </c>
      <c r="H377" s="64">
        <v>9.5</v>
      </c>
      <c r="I377" s="59">
        <v>219</v>
      </c>
      <c r="J377" s="57">
        <v>6</v>
      </c>
      <c r="K377" s="57">
        <v>1.9</v>
      </c>
      <c r="L377" s="57">
        <v>3.3</v>
      </c>
      <c r="O377">
        <v>13</v>
      </c>
      <c r="P377">
        <v>0</v>
      </c>
      <c r="Q377">
        <v>-100</v>
      </c>
      <c r="T377" s="68">
        <f t="shared" si="30"/>
        <v>-3.7759223462990255</v>
      </c>
      <c r="U377" s="68">
        <f t="shared" si="31"/>
        <v>-4.6628757687418245</v>
      </c>
      <c r="W377" s="68">
        <f t="shared" si="32"/>
        <v>-0.62932039104983761</v>
      </c>
      <c r="X377" s="68">
        <f t="shared" si="33"/>
        <v>-0.77714596145697079</v>
      </c>
    </row>
    <row r="378" spans="1:24" x14ac:dyDescent="0.2">
      <c r="A378" s="110" t="s">
        <v>74</v>
      </c>
      <c r="B378" s="136"/>
      <c r="C378" s="56">
        <v>43748</v>
      </c>
      <c r="E378" s="64">
        <v>16.8</v>
      </c>
      <c r="F378" s="64">
        <v>9</v>
      </c>
      <c r="G378" s="64">
        <v>12.6</v>
      </c>
      <c r="H378" s="64">
        <v>8.5</v>
      </c>
      <c r="I378" s="59">
        <v>225</v>
      </c>
      <c r="J378" s="57">
        <v>5.7</v>
      </c>
      <c r="K378" s="57">
        <v>8.1999999999999993</v>
      </c>
      <c r="L378" s="57">
        <v>0.3</v>
      </c>
      <c r="O378">
        <v>13</v>
      </c>
      <c r="P378">
        <v>0</v>
      </c>
      <c r="Q378">
        <v>-100</v>
      </c>
      <c r="T378" s="68">
        <f t="shared" si="30"/>
        <v>-4.0305086527633209</v>
      </c>
      <c r="U378" s="68">
        <f t="shared" si="31"/>
        <v>-4.0305086527633218</v>
      </c>
      <c r="W378" s="68">
        <f t="shared" si="32"/>
        <v>-0.70710678118654746</v>
      </c>
      <c r="X378" s="68">
        <f t="shared" si="33"/>
        <v>-0.70710678118654768</v>
      </c>
    </row>
    <row r="379" spans="1:24" x14ac:dyDescent="0.2">
      <c r="A379" s="110" t="s">
        <v>75</v>
      </c>
      <c r="B379" s="136"/>
      <c r="C379" s="56">
        <v>43749</v>
      </c>
      <c r="E379" s="64">
        <v>16.899999999999999</v>
      </c>
      <c r="F379" s="64">
        <v>12.1</v>
      </c>
      <c r="G379" s="64">
        <v>14.6</v>
      </c>
      <c r="H379" s="64">
        <v>11.6</v>
      </c>
      <c r="I379" s="59">
        <v>201</v>
      </c>
      <c r="J379" s="57">
        <v>6.8</v>
      </c>
      <c r="K379" s="57">
        <v>0.2</v>
      </c>
      <c r="L379" s="57">
        <v>1.7</v>
      </c>
      <c r="O379">
        <v>13</v>
      </c>
      <c r="P379">
        <v>0</v>
      </c>
      <c r="Q379">
        <v>-100</v>
      </c>
      <c r="T379" s="68">
        <f t="shared" si="30"/>
        <v>-2.4369020569080431</v>
      </c>
      <c r="U379" s="68">
        <f t="shared" si="31"/>
        <v>-6.3483469001809718</v>
      </c>
      <c r="W379" s="68">
        <f t="shared" si="32"/>
        <v>-0.35836794954530043</v>
      </c>
      <c r="X379" s="68">
        <f t="shared" si="33"/>
        <v>-0.93358042649720174</v>
      </c>
    </row>
    <row r="380" spans="1:24" x14ac:dyDescent="0.2">
      <c r="A380" s="110" t="s">
        <v>76</v>
      </c>
      <c r="B380" s="136"/>
      <c r="C380" s="56">
        <v>43750</v>
      </c>
      <c r="E380" s="64">
        <v>18.899999999999999</v>
      </c>
      <c r="F380" s="64">
        <v>13</v>
      </c>
      <c r="G380" s="64">
        <v>15.7</v>
      </c>
      <c r="H380" s="64">
        <v>10.5</v>
      </c>
      <c r="I380" s="59">
        <v>206</v>
      </c>
      <c r="J380" s="57">
        <v>4.5</v>
      </c>
      <c r="K380" s="57">
        <v>1.2</v>
      </c>
      <c r="L380" s="57">
        <v>0</v>
      </c>
      <c r="O380">
        <v>13</v>
      </c>
      <c r="P380">
        <v>0</v>
      </c>
      <c r="Q380">
        <v>-100</v>
      </c>
      <c r="T380" s="68">
        <f t="shared" si="30"/>
        <v>-1.9726701605508468</v>
      </c>
      <c r="U380" s="68">
        <f t="shared" si="31"/>
        <v>-4.044573208346252</v>
      </c>
      <c r="W380" s="68">
        <f t="shared" si="32"/>
        <v>-0.43837114678907707</v>
      </c>
      <c r="X380" s="68">
        <f t="shared" si="33"/>
        <v>-0.89879404629916715</v>
      </c>
    </row>
    <row r="381" spans="1:24" x14ac:dyDescent="0.2">
      <c r="A381" s="110" t="s">
        <v>77</v>
      </c>
      <c r="B381" s="136"/>
      <c r="C381" s="56">
        <v>43751</v>
      </c>
      <c r="E381" s="64">
        <v>24.5</v>
      </c>
      <c r="F381" s="64">
        <v>14.6</v>
      </c>
      <c r="G381" s="64">
        <v>18.399999999999999</v>
      </c>
      <c r="H381" s="64">
        <v>13.9</v>
      </c>
      <c r="I381" s="59">
        <v>202</v>
      </c>
      <c r="J381" s="57">
        <v>5.3</v>
      </c>
      <c r="K381" s="57">
        <v>5.8</v>
      </c>
      <c r="L381" s="57">
        <v>0.5</v>
      </c>
      <c r="O381">
        <v>13</v>
      </c>
      <c r="P381">
        <v>0</v>
      </c>
      <c r="Q381">
        <v>-100</v>
      </c>
      <c r="T381" s="68">
        <f t="shared" si="30"/>
        <v>-1.9854149451043337</v>
      </c>
      <c r="U381" s="68">
        <f t="shared" si="31"/>
        <v>-4.9140744292039731</v>
      </c>
      <c r="W381" s="68">
        <f t="shared" si="32"/>
        <v>-0.37460659341591201</v>
      </c>
      <c r="X381" s="68">
        <f t="shared" si="33"/>
        <v>-0.92718385456678742</v>
      </c>
    </row>
    <row r="382" spans="1:24" x14ac:dyDescent="0.2">
      <c r="A382" s="110" t="s">
        <v>71</v>
      </c>
      <c r="B382" s="136"/>
      <c r="C382" s="56">
        <v>43752</v>
      </c>
      <c r="E382" s="64">
        <v>21.9</v>
      </c>
      <c r="F382" s="64">
        <v>9.3000000000000007</v>
      </c>
      <c r="G382" s="64">
        <v>16.899999999999999</v>
      </c>
      <c r="H382" s="64">
        <v>6.7</v>
      </c>
      <c r="I382" s="59">
        <v>133</v>
      </c>
      <c r="J382" s="57">
        <v>2.8</v>
      </c>
      <c r="K382" s="57">
        <v>5.4</v>
      </c>
      <c r="L382" s="57">
        <v>0</v>
      </c>
      <c r="O382">
        <v>13</v>
      </c>
      <c r="P382">
        <v>0</v>
      </c>
      <c r="Q382">
        <v>-100</v>
      </c>
      <c r="T382" s="68">
        <f t="shared" si="30"/>
        <v>2.0477903645336775</v>
      </c>
      <c r="U382" s="68">
        <f t="shared" si="31"/>
        <v>-1.9095954081749953</v>
      </c>
      <c r="W382" s="68">
        <f t="shared" si="32"/>
        <v>0.73135370161917057</v>
      </c>
      <c r="X382" s="68">
        <f t="shared" si="33"/>
        <v>-0.68199836006249837</v>
      </c>
    </row>
    <row r="383" spans="1:24" x14ac:dyDescent="0.2">
      <c r="A383" s="110" t="s">
        <v>72</v>
      </c>
      <c r="B383" s="136"/>
      <c r="C383" s="56">
        <v>43753</v>
      </c>
      <c r="E383" s="64">
        <v>16.899999999999999</v>
      </c>
      <c r="F383" s="64">
        <v>12.5</v>
      </c>
      <c r="G383" s="64">
        <v>14.7</v>
      </c>
      <c r="H383" s="64">
        <v>12</v>
      </c>
      <c r="I383" s="59">
        <v>189</v>
      </c>
      <c r="J383" s="57">
        <v>3</v>
      </c>
      <c r="K383" s="57">
        <v>0.1</v>
      </c>
      <c r="L383" s="57">
        <v>1.8</v>
      </c>
      <c r="O383">
        <v>13</v>
      </c>
      <c r="P383">
        <v>0</v>
      </c>
      <c r="Q383">
        <v>-100</v>
      </c>
      <c r="T383" s="68">
        <f t="shared" si="30"/>
        <v>-0.46930339512069219</v>
      </c>
      <c r="U383" s="68">
        <f t="shared" si="31"/>
        <v>-2.9630650217854133</v>
      </c>
      <c r="W383" s="68">
        <f t="shared" si="32"/>
        <v>-0.15643446504023073</v>
      </c>
      <c r="X383" s="68">
        <f t="shared" si="33"/>
        <v>-0.98768834059513777</v>
      </c>
    </row>
    <row r="384" spans="1:24" x14ac:dyDescent="0.2">
      <c r="A384" s="110" t="s">
        <v>73</v>
      </c>
      <c r="B384" s="136"/>
      <c r="C384" s="56">
        <v>43754</v>
      </c>
      <c r="E384" s="64">
        <v>14.6</v>
      </c>
      <c r="F384" s="64">
        <v>10.5</v>
      </c>
      <c r="G384" s="64">
        <v>13.1</v>
      </c>
      <c r="H384" s="64">
        <v>9.8000000000000007</v>
      </c>
      <c r="I384" s="59">
        <v>189</v>
      </c>
      <c r="J384" s="57">
        <v>4.8</v>
      </c>
      <c r="K384" s="57">
        <v>2.1</v>
      </c>
      <c r="L384" s="57">
        <v>8.3000000000000007</v>
      </c>
      <c r="O384">
        <v>13</v>
      </c>
      <c r="P384">
        <v>0</v>
      </c>
      <c r="Q384">
        <v>-100</v>
      </c>
      <c r="T384" s="68">
        <f t="shared" si="30"/>
        <v>-0.75088543219310744</v>
      </c>
      <c r="U384" s="68">
        <f t="shared" si="31"/>
        <v>-4.7409040348566611</v>
      </c>
      <c r="W384" s="68">
        <f t="shared" si="32"/>
        <v>-0.15643446504023073</v>
      </c>
      <c r="X384" s="68">
        <f t="shared" si="33"/>
        <v>-0.98768834059513777</v>
      </c>
    </row>
    <row r="385" spans="1:24" x14ac:dyDescent="0.2">
      <c r="A385" s="110" t="s">
        <v>74</v>
      </c>
      <c r="B385" s="136"/>
      <c r="C385" s="56">
        <v>43755</v>
      </c>
      <c r="E385" s="64">
        <v>16.8</v>
      </c>
      <c r="F385" s="64">
        <v>10.5</v>
      </c>
      <c r="G385" s="64">
        <v>13.4</v>
      </c>
      <c r="H385" s="64">
        <v>9.1999999999999993</v>
      </c>
      <c r="I385" s="59">
        <v>196</v>
      </c>
      <c r="J385" s="57">
        <v>3.6</v>
      </c>
      <c r="K385" s="57">
        <v>2.2999999999999998</v>
      </c>
      <c r="L385" s="57">
        <v>1.2</v>
      </c>
      <c r="O385">
        <v>13</v>
      </c>
      <c r="P385">
        <v>0</v>
      </c>
      <c r="Q385">
        <v>-100</v>
      </c>
      <c r="T385" s="68">
        <f t="shared" si="30"/>
        <v>-0.99229448094119643</v>
      </c>
      <c r="U385" s="68">
        <f t="shared" si="31"/>
        <v>-3.4605421053779479</v>
      </c>
      <c r="W385" s="68">
        <f t="shared" si="32"/>
        <v>-0.275637355816999</v>
      </c>
      <c r="X385" s="68">
        <f t="shared" si="33"/>
        <v>-0.96126169593831889</v>
      </c>
    </row>
    <row r="386" spans="1:24" x14ac:dyDescent="0.2">
      <c r="A386" s="110" t="s">
        <v>75</v>
      </c>
      <c r="B386" s="136"/>
      <c r="C386" s="56">
        <v>43756</v>
      </c>
      <c r="E386" s="64">
        <v>15.2</v>
      </c>
      <c r="F386" s="64">
        <v>9.5</v>
      </c>
      <c r="G386" s="64">
        <v>12.3</v>
      </c>
      <c r="H386" s="64">
        <v>8.6</v>
      </c>
      <c r="I386" s="59">
        <v>200</v>
      </c>
      <c r="J386" s="57">
        <v>5.8</v>
      </c>
      <c r="K386" s="57">
        <v>4.5999999999999996</v>
      </c>
      <c r="L386" s="57">
        <v>7.6</v>
      </c>
      <c r="O386">
        <v>13</v>
      </c>
      <c r="P386">
        <v>0</v>
      </c>
      <c r="Q386">
        <v>-100</v>
      </c>
      <c r="T386" s="68">
        <f t="shared" si="30"/>
        <v>-1.9837168312888782</v>
      </c>
      <c r="U386" s="68">
        <f t="shared" si="31"/>
        <v>-5.450217200558269</v>
      </c>
      <c r="W386" s="68">
        <f t="shared" si="32"/>
        <v>-0.34202014332566866</v>
      </c>
      <c r="X386" s="68">
        <f t="shared" si="33"/>
        <v>-0.93969262078590843</v>
      </c>
    </row>
    <row r="387" spans="1:24" x14ac:dyDescent="0.2">
      <c r="A387" s="110" t="s">
        <v>76</v>
      </c>
      <c r="B387" s="136"/>
      <c r="C387" s="56">
        <v>43757</v>
      </c>
      <c r="E387" s="64">
        <v>13.9</v>
      </c>
      <c r="F387" s="64">
        <v>9.6999999999999993</v>
      </c>
      <c r="G387" s="64">
        <v>11.7</v>
      </c>
      <c r="H387" s="64">
        <v>8.6999999999999993</v>
      </c>
      <c r="I387" s="59">
        <v>185</v>
      </c>
      <c r="J387" s="57">
        <v>3.7</v>
      </c>
      <c r="K387" s="57">
        <v>0.8</v>
      </c>
      <c r="L387" s="57">
        <v>2.5</v>
      </c>
      <c r="O387">
        <v>13</v>
      </c>
      <c r="P387">
        <v>0</v>
      </c>
      <c r="Q387">
        <v>-100</v>
      </c>
      <c r="T387" s="68">
        <f t="shared" si="30"/>
        <v>-0.32247624816633441</v>
      </c>
      <c r="U387" s="68">
        <f t="shared" si="31"/>
        <v>-3.6859203829394587</v>
      </c>
      <c r="W387" s="68">
        <f t="shared" si="32"/>
        <v>-8.7155742747657944E-2</v>
      </c>
      <c r="X387" s="68">
        <f t="shared" si="33"/>
        <v>-0.99619469809174555</v>
      </c>
    </row>
    <row r="388" spans="1:24" x14ac:dyDescent="0.2">
      <c r="A388" s="110" t="s">
        <v>77</v>
      </c>
      <c r="B388" s="136"/>
      <c r="C388" s="56">
        <v>43758</v>
      </c>
      <c r="E388" s="64">
        <v>12.3</v>
      </c>
      <c r="F388" s="64">
        <v>7.8</v>
      </c>
      <c r="G388" s="64">
        <v>10.8</v>
      </c>
      <c r="H388" s="64">
        <v>5.9</v>
      </c>
      <c r="I388" s="59">
        <v>50</v>
      </c>
      <c r="J388" s="57">
        <v>2.2000000000000002</v>
      </c>
      <c r="K388" s="57">
        <v>0</v>
      </c>
      <c r="L388" s="57">
        <v>4</v>
      </c>
      <c r="O388">
        <v>13</v>
      </c>
      <c r="P388">
        <v>0</v>
      </c>
      <c r="Q388">
        <v>-100</v>
      </c>
      <c r="T388" s="68">
        <f t="shared" si="30"/>
        <v>1.6852977748617517</v>
      </c>
      <c r="U388" s="68">
        <f t="shared" si="31"/>
        <v>1.4141327413103868</v>
      </c>
      <c r="W388" s="68">
        <f t="shared" si="32"/>
        <v>0.76604444311897801</v>
      </c>
      <c r="X388" s="68">
        <f t="shared" si="33"/>
        <v>0.64278760968653936</v>
      </c>
    </row>
    <row r="389" spans="1:24" x14ac:dyDescent="0.2">
      <c r="A389" s="110" t="s">
        <v>71</v>
      </c>
      <c r="B389" s="136"/>
      <c r="C389" s="56">
        <v>43759</v>
      </c>
      <c r="E389" s="64">
        <v>15.1</v>
      </c>
      <c r="F389" s="64">
        <v>11.2</v>
      </c>
      <c r="G389" s="64">
        <v>12.6</v>
      </c>
      <c r="H389" s="64">
        <v>11.2</v>
      </c>
      <c r="I389" s="59">
        <v>175</v>
      </c>
      <c r="J389" s="57">
        <v>3.5</v>
      </c>
      <c r="K389" s="57">
        <v>0.9</v>
      </c>
      <c r="L389" s="57">
        <v>3.3</v>
      </c>
      <c r="O389">
        <v>13</v>
      </c>
      <c r="P389">
        <v>0</v>
      </c>
      <c r="Q389">
        <v>-100</v>
      </c>
      <c r="T389" s="68">
        <f t="shared" si="30"/>
        <v>0.30504509961680526</v>
      </c>
      <c r="U389" s="68">
        <f t="shared" si="31"/>
        <v>-3.4866814433211095</v>
      </c>
      <c r="W389" s="68">
        <f t="shared" si="32"/>
        <v>8.7155742747658638E-2</v>
      </c>
      <c r="X389" s="68">
        <f t="shared" si="33"/>
        <v>-0.99619469809174555</v>
      </c>
    </row>
    <row r="390" spans="1:24" x14ac:dyDescent="0.2">
      <c r="A390" s="110" t="s">
        <v>72</v>
      </c>
      <c r="B390" s="136"/>
      <c r="C390" s="56">
        <v>43760</v>
      </c>
      <c r="E390" s="64">
        <v>16</v>
      </c>
      <c r="F390" s="64">
        <v>9.9</v>
      </c>
      <c r="G390" s="64">
        <v>12.6</v>
      </c>
      <c r="H390" s="64">
        <v>8.6999999999999993</v>
      </c>
      <c r="I390" s="59">
        <v>215</v>
      </c>
      <c r="J390" s="57">
        <v>2.7</v>
      </c>
      <c r="K390" s="57">
        <v>3.7</v>
      </c>
      <c r="L390" s="57">
        <v>0</v>
      </c>
      <c r="O390">
        <v>13</v>
      </c>
      <c r="P390">
        <v>0</v>
      </c>
      <c r="Q390">
        <v>-100</v>
      </c>
      <c r="T390" s="68">
        <f t="shared" si="30"/>
        <v>-1.5486563781478238</v>
      </c>
      <c r="U390" s="68">
        <f t="shared" si="31"/>
        <v>-2.2117105195802784</v>
      </c>
      <c r="W390" s="68">
        <f t="shared" si="32"/>
        <v>-0.57357643635104583</v>
      </c>
      <c r="X390" s="68">
        <f t="shared" si="33"/>
        <v>-0.81915204428899202</v>
      </c>
    </row>
    <row r="391" spans="1:24" x14ac:dyDescent="0.2">
      <c r="A391" s="110" t="s">
        <v>73</v>
      </c>
      <c r="B391" s="136"/>
      <c r="C391" s="56">
        <v>43761</v>
      </c>
      <c r="E391" s="64">
        <v>17</v>
      </c>
      <c r="F391" s="64">
        <v>10.8</v>
      </c>
      <c r="G391" s="64">
        <v>13.3</v>
      </c>
      <c r="H391" s="64">
        <v>10</v>
      </c>
      <c r="I391" s="59">
        <v>77</v>
      </c>
      <c r="J391" s="57">
        <v>2.8</v>
      </c>
      <c r="K391" s="57">
        <v>5.2</v>
      </c>
      <c r="L391" s="57">
        <v>0</v>
      </c>
      <c r="O391">
        <v>13</v>
      </c>
      <c r="P391">
        <v>0</v>
      </c>
      <c r="Q391">
        <v>-100</v>
      </c>
      <c r="T391" s="68">
        <f t="shared" si="30"/>
        <v>2.7282361813986586</v>
      </c>
      <c r="U391" s="68">
        <f t="shared" si="31"/>
        <v>0.62986295216282173</v>
      </c>
      <c r="W391" s="68">
        <f t="shared" si="32"/>
        <v>0.97437006478523525</v>
      </c>
      <c r="X391" s="68">
        <f t="shared" si="33"/>
        <v>0.22495105434386492</v>
      </c>
    </row>
    <row r="392" spans="1:24" x14ac:dyDescent="0.2">
      <c r="A392" s="110" t="s">
        <v>74</v>
      </c>
      <c r="B392" s="136"/>
      <c r="C392" s="56">
        <v>43762</v>
      </c>
      <c r="E392" s="64">
        <v>20.3</v>
      </c>
      <c r="F392" s="64">
        <v>11.4</v>
      </c>
      <c r="G392" s="64">
        <v>15.1</v>
      </c>
      <c r="H392" s="64">
        <v>10.199999999999999</v>
      </c>
      <c r="I392" s="59">
        <v>197</v>
      </c>
      <c r="J392" s="57">
        <v>4.4000000000000004</v>
      </c>
      <c r="K392" s="57">
        <v>3.7</v>
      </c>
      <c r="L392" s="57">
        <v>0</v>
      </c>
      <c r="O392">
        <v>13</v>
      </c>
      <c r="P392">
        <v>0</v>
      </c>
      <c r="Q392">
        <v>-100</v>
      </c>
      <c r="T392" s="68">
        <f t="shared" si="30"/>
        <v>-1.2864355007800401</v>
      </c>
      <c r="U392" s="68">
        <f t="shared" si="31"/>
        <v>-4.2077409262373564</v>
      </c>
      <c r="W392" s="68">
        <f t="shared" si="32"/>
        <v>-0.29237170472273638</v>
      </c>
      <c r="X392" s="68">
        <f t="shared" si="33"/>
        <v>-0.95630475596303555</v>
      </c>
    </row>
    <row r="393" spans="1:24" x14ac:dyDescent="0.2">
      <c r="A393" s="110" t="s">
        <v>75</v>
      </c>
      <c r="B393" s="136"/>
      <c r="C393" s="56">
        <v>43763</v>
      </c>
      <c r="E393" s="64">
        <v>16.5</v>
      </c>
      <c r="F393" s="64">
        <v>11</v>
      </c>
      <c r="G393" s="64">
        <v>13.9</v>
      </c>
      <c r="H393" s="64">
        <v>10.5</v>
      </c>
      <c r="I393" s="59">
        <v>201</v>
      </c>
      <c r="J393" s="57">
        <v>5.5</v>
      </c>
      <c r="K393" s="57">
        <v>6.1</v>
      </c>
      <c r="L393" s="57">
        <v>0</v>
      </c>
      <c r="O393">
        <v>13</v>
      </c>
      <c r="P393">
        <v>0</v>
      </c>
      <c r="Q393">
        <v>-100</v>
      </c>
      <c r="T393" s="68">
        <f t="shared" si="30"/>
        <v>-1.9710237224991525</v>
      </c>
      <c r="U393" s="68">
        <f t="shared" si="31"/>
        <v>-5.1346923457346092</v>
      </c>
      <c r="W393" s="68">
        <f t="shared" si="32"/>
        <v>-0.35836794954530043</v>
      </c>
      <c r="X393" s="68">
        <f t="shared" si="33"/>
        <v>-0.93358042649720174</v>
      </c>
    </row>
    <row r="394" spans="1:24" x14ac:dyDescent="0.2">
      <c r="A394" s="110" t="s">
        <v>76</v>
      </c>
      <c r="B394" s="136"/>
      <c r="C394" s="56">
        <v>43764</v>
      </c>
      <c r="E394" s="64">
        <v>20.2</v>
      </c>
      <c r="F394" s="64">
        <v>13.9</v>
      </c>
      <c r="G394" s="64">
        <v>16.8</v>
      </c>
      <c r="H394" s="64">
        <v>13.2</v>
      </c>
      <c r="I394" s="59">
        <v>203</v>
      </c>
      <c r="J394" s="57">
        <v>6.8</v>
      </c>
      <c r="K394" s="57">
        <v>6.8</v>
      </c>
      <c r="L394" s="57">
        <v>1.1000000000000001</v>
      </c>
      <c r="O394">
        <v>13</v>
      </c>
      <c r="P394">
        <v>0</v>
      </c>
      <c r="Q394">
        <v>-100</v>
      </c>
      <c r="T394" s="68">
        <f t="shared" si="30"/>
        <v>-2.6569716737270599</v>
      </c>
      <c r="U394" s="68">
        <f t="shared" si="31"/>
        <v>-6.2594330034765946</v>
      </c>
      <c r="W394" s="68">
        <f t="shared" si="32"/>
        <v>-0.39073112848927355</v>
      </c>
      <c r="X394" s="68">
        <f t="shared" si="33"/>
        <v>-0.92050485345244037</v>
      </c>
    </row>
    <row r="395" spans="1:24" x14ac:dyDescent="0.2">
      <c r="A395" s="110" t="s">
        <v>77</v>
      </c>
      <c r="B395" s="136"/>
      <c r="C395" s="56">
        <v>43765</v>
      </c>
      <c r="E395" s="64">
        <v>14.8</v>
      </c>
      <c r="F395" s="64">
        <v>2.8</v>
      </c>
      <c r="G395" s="64">
        <v>8.8000000000000007</v>
      </c>
      <c r="H395" s="64">
        <v>0.3</v>
      </c>
      <c r="I395" s="59">
        <v>272</v>
      </c>
      <c r="J395" s="57">
        <v>2.9</v>
      </c>
      <c r="K395" s="57">
        <v>3.5</v>
      </c>
      <c r="L395" s="57">
        <v>2.7</v>
      </c>
      <c r="O395">
        <v>13</v>
      </c>
      <c r="P395">
        <v>0</v>
      </c>
      <c r="Q395">
        <v>-100</v>
      </c>
      <c r="T395" s="68">
        <f t="shared" si="30"/>
        <v>-2.8982333983553774</v>
      </c>
      <c r="U395" s="68">
        <f t="shared" si="31"/>
        <v>0.10120854043725372</v>
      </c>
      <c r="W395" s="68">
        <f t="shared" si="32"/>
        <v>-0.99939082701909576</v>
      </c>
      <c r="X395" s="68">
        <f t="shared" si="33"/>
        <v>3.4899496702501281E-2</v>
      </c>
    </row>
    <row r="396" spans="1:24" x14ac:dyDescent="0.2">
      <c r="A396" s="110" t="s">
        <v>71</v>
      </c>
      <c r="B396" s="136"/>
      <c r="C396" s="56">
        <v>43766</v>
      </c>
      <c r="E396" s="64">
        <v>13.8</v>
      </c>
      <c r="F396" s="64">
        <v>1.2</v>
      </c>
      <c r="G396" s="64">
        <v>7</v>
      </c>
      <c r="H396" s="64">
        <v>-1.9</v>
      </c>
      <c r="I396" s="59">
        <v>327</v>
      </c>
      <c r="J396" s="57">
        <v>1.3</v>
      </c>
      <c r="K396" s="57">
        <v>5.6</v>
      </c>
      <c r="L396" s="57">
        <v>0</v>
      </c>
      <c r="O396">
        <v>13</v>
      </c>
      <c r="P396">
        <v>0</v>
      </c>
      <c r="Q396">
        <v>-100</v>
      </c>
      <c r="T396" s="68">
        <f t="shared" si="30"/>
        <v>-0.70803074551953504</v>
      </c>
      <c r="U396" s="68">
        <f t="shared" si="31"/>
        <v>1.0902717383290512</v>
      </c>
      <c r="W396" s="68">
        <f t="shared" si="32"/>
        <v>-0.54463903501502697</v>
      </c>
      <c r="X396" s="68">
        <f t="shared" si="33"/>
        <v>0.83867056794542405</v>
      </c>
    </row>
    <row r="397" spans="1:24" x14ac:dyDescent="0.2">
      <c r="A397" s="110" t="s">
        <v>72</v>
      </c>
      <c r="B397" s="136"/>
      <c r="C397" s="56">
        <v>43767</v>
      </c>
      <c r="E397" s="64">
        <v>12.1</v>
      </c>
      <c r="F397" s="64">
        <v>2.7</v>
      </c>
      <c r="G397" s="64">
        <v>6.8</v>
      </c>
      <c r="H397" s="64">
        <v>1.4</v>
      </c>
      <c r="I397" s="59">
        <v>48</v>
      </c>
      <c r="J397" s="57">
        <v>2.8</v>
      </c>
      <c r="K397" s="57">
        <v>7.3</v>
      </c>
      <c r="L397" s="57">
        <v>0</v>
      </c>
      <c r="O397">
        <v>13</v>
      </c>
      <c r="P397">
        <v>0</v>
      </c>
      <c r="Q397">
        <v>-100</v>
      </c>
      <c r="T397" s="68">
        <f t="shared" si="30"/>
        <v>2.0808055113367034</v>
      </c>
      <c r="U397" s="68">
        <f t="shared" si="31"/>
        <v>1.873565697804803</v>
      </c>
      <c r="W397" s="68">
        <f t="shared" si="32"/>
        <v>0.74314482547739413</v>
      </c>
      <c r="X397" s="68">
        <f t="shared" si="33"/>
        <v>0.66913060635885824</v>
      </c>
    </row>
    <row r="398" spans="1:24" x14ac:dyDescent="0.2">
      <c r="A398" s="110" t="s">
        <v>73</v>
      </c>
      <c r="B398" s="136"/>
      <c r="C398" s="56">
        <v>43768</v>
      </c>
      <c r="E398" s="64">
        <v>8.5</v>
      </c>
      <c r="F398" s="64">
        <v>-0.2</v>
      </c>
      <c r="G398" s="64">
        <v>4.5999999999999996</v>
      </c>
      <c r="H398" s="64">
        <v>-1.8</v>
      </c>
      <c r="I398" s="59">
        <v>67</v>
      </c>
      <c r="J398" s="57">
        <v>2.8</v>
      </c>
      <c r="K398" s="57">
        <v>3.4</v>
      </c>
      <c r="L398" s="57">
        <v>0</v>
      </c>
      <c r="O398">
        <v>13</v>
      </c>
      <c r="P398">
        <v>0</v>
      </c>
      <c r="Q398">
        <v>-100</v>
      </c>
      <c r="T398" s="68">
        <f t="shared" si="30"/>
        <v>2.5774135896668326</v>
      </c>
      <c r="U398" s="68">
        <f t="shared" si="31"/>
        <v>1.094047159769967</v>
      </c>
      <c r="W398" s="68">
        <f t="shared" si="32"/>
        <v>0.92050485345244026</v>
      </c>
      <c r="X398" s="68">
        <f t="shared" si="33"/>
        <v>0.39073112848927394</v>
      </c>
    </row>
    <row r="399" spans="1:24" x14ac:dyDescent="0.2">
      <c r="A399" s="110" t="s">
        <v>74</v>
      </c>
      <c r="B399" s="136"/>
      <c r="C399" s="56">
        <v>43769</v>
      </c>
      <c r="E399" s="64">
        <v>10.5</v>
      </c>
      <c r="F399" s="64">
        <v>1</v>
      </c>
      <c r="G399" s="64">
        <v>4.9000000000000004</v>
      </c>
      <c r="H399" s="64">
        <v>-0.5</v>
      </c>
      <c r="I399" s="59">
        <v>93</v>
      </c>
      <c r="J399" s="57">
        <v>3.1</v>
      </c>
      <c r="K399" s="57">
        <v>8</v>
      </c>
      <c r="L399" s="57">
        <v>0</v>
      </c>
      <c r="O399">
        <v>13</v>
      </c>
      <c r="P399">
        <v>0</v>
      </c>
      <c r="Q399">
        <v>-100</v>
      </c>
      <c r="T399" s="68">
        <f t="shared" si="30"/>
        <v>3.0957515577391788</v>
      </c>
      <c r="U399" s="68">
        <f t="shared" si="31"/>
        <v>-0.16224146435312523</v>
      </c>
      <c r="W399" s="68">
        <f t="shared" si="32"/>
        <v>0.99862953475457383</v>
      </c>
      <c r="X399" s="68">
        <f t="shared" si="33"/>
        <v>-5.233595624294362E-2</v>
      </c>
    </row>
    <row r="400" spans="1:24" x14ac:dyDescent="0.2">
      <c r="A400" s="110" t="s">
        <v>75</v>
      </c>
      <c r="B400" s="136"/>
      <c r="C400" s="56">
        <v>43770</v>
      </c>
      <c r="E400" s="64">
        <v>13.7</v>
      </c>
      <c r="F400" s="64">
        <v>2.2000000000000002</v>
      </c>
      <c r="G400" s="64">
        <v>8.6</v>
      </c>
      <c r="H400" s="64">
        <v>1.4</v>
      </c>
      <c r="I400" s="59">
        <v>161</v>
      </c>
      <c r="J400" s="57">
        <v>3.7</v>
      </c>
      <c r="K400" s="57">
        <v>0</v>
      </c>
      <c r="L400" s="57">
        <v>7.3</v>
      </c>
      <c r="O400">
        <v>13</v>
      </c>
      <c r="P400">
        <v>0</v>
      </c>
      <c r="Q400">
        <v>-100</v>
      </c>
      <c r="T400" s="68">
        <f t="shared" si="30"/>
        <v>1.2046021714914812</v>
      </c>
      <c r="U400" s="68">
        <f t="shared" si="31"/>
        <v>-3.4984187297174723</v>
      </c>
      <c r="W400" s="68">
        <f t="shared" si="32"/>
        <v>0.32556815445715703</v>
      </c>
      <c r="X400" s="68">
        <f t="shared" si="33"/>
        <v>-0.94551857559931674</v>
      </c>
    </row>
    <row r="401" spans="1:24" x14ac:dyDescent="0.2">
      <c r="A401" s="110" t="s">
        <v>76</v>
      </c>
      <c r="B401" s="136"/>
      <c r="C401" s="56">
        <v>43771</v>
      </c>
      <c r="E401" s="64">
        <v>14.9</v>
      </c>
      <c r="F401" s="64">
        <v>11</v>
      </c>
      <c r="G401" s="64">
        <v>13.3</v>
      </c>
      <c r="H401" s="64">
        <v>10.1</v>
      </c>
      <c r="I401" s="59">
        <v>201</v>
      </c>
      <c r="J401" s="57">
        <v>6.5</v>
      </c>
      <c r="K401" s="57">
        <v>3.5</v>
      </c>
      <c r="L401" s="57">
        <v>2.4</v>
      </c>
      <c r="O401">
        <v>13</v>
      </c>
      <c r="P401">
        <v>0</v>
      </c>
      <c r="Q401">
        <v>-100</v>
      </c>
      <c r="T401" s="68">
        <f t="shared" si="30"/>
        <v>-2.3293916720444527</v>
      </c>
      <c r="U401" s="68">
        <f t="shared" si="31"/>
        <v>-6.0682727722318113</v>
      </c>
      <c r="W401" s="68">
        <f t="shared" si="32"/>
        <v>-0.35836794954530043</v>
      </c>
      <c r="X401" s="68">
        <f t="shared" si="33"/>
        <v>-0.93358042649720174</v>
      </c>
    </row>
    <row r="402" spans="1:24" x14ac:dyDescent="0.2">
      <c r="A402" s="110" t="s">
        <v>77</v>
      </c>
      <c r="B402" s="136"/>
      <c r="C402" s="56">
        <v>43772</v>
      </c>
      <c r="E402" s="64">
        <v>12.5</v>
      </c>
      <c r="F402" s="64">
        <v>8.9</v>
      </c>
      <c r="G402" s="64">
        <v>10.8</v>
      </c>
      <c r="H402" s="64">
        <v>8.1999999999999993</v>
      </c>
      <c r="I402" s="59">
        <v>168</v>
      </c>
      <c r="J402" s="57">
        <v>3.1</v>
      </c>
      <c r="K402" s="57">
        <v>0.9</v>
      </c>
      <c r="L402" s="57">
        <v>4.2</v>
      </c>
      <c r="O402">
        <v>13</v>
      </c>
      <c r="P402">
        <v>0</v>
      </c>
      <c r="Q402">
        <v>-100</v>
      </c>
      <c r="T402" s="68">
        <f t="shared" si="30"/>
        <v>0.64452624153505389</v>
      </c>
      <c r="U402" s="68">
        <f t="shared" si="31"/>
        <v>-3.0322575622747978</v>
      </c>
      <c r="W402" s="68">
        <f t="shared" si="32"/>
        <v>0.20791169081775931</v>
      </c>
      <c r="X402" s="68">
        <f t="shared" si="33"/>
        <v>-0.97814760073380569</v>
      </c>
    </row>
    <row r="403" spans="1:24" x14ac:dyDescent="0.2">
      <c r="A403" s="110" t="s">
        <v>71</v>
      </c>
      <c r="B403" s="136"/>
      <c r="C403" s="56">
        <v>43773</v>
      </c>
      <c r="E403" s="64">
        <v>13.4</v>
      </c>
      <c r="F403" s="64">
        <v>8.1</v>
      </c>
      <c r="G403" s="64">
        <v>10.4</v>
      </c>
      <c r="H403" s="64">
        <v>7.2</v>
      </c>
      <c r="I403" s="59">
        <v>188</v>
      </c>
      <c r="J403" s="57">
        <v>3.4</v>
      </c>
      <c r="K403" s="57">
        <v>3</v>
      </c>
      <c r="L403" s="57">
        <v>2.2999999999999998</v>
      </c>
      <c r="O403">
        <v>13</v>
      </c>
      <c r="P403">
        <v>0</v>
      </c>
      <c r="Q403">
        <v>-100</v>
      </c>
      <c r="T403" s="68">
        <f t="shared" si="30"/>
        <v>-0.47318854326422277</v>
      </c>
      <c r="U403" s="68">
        <f t="shared" si="31"/>
        <v>-3.3669114337213388</v>
      </c>
      <c r="W403" s="68">
        <f t="shared" si="32"/>
        <v>-0.13917310096006552</v>
      </c>
      <c r="X403" s="68">
        <f t="shared" si="33"/>
        <v>-0.99026806874157025</v>
      </c>
    </row>
    <row r="404" spans="1:24" x14ac:dyDescent="0.2">
      <c r="A404" s="110" t="s">
        <v>72</v>
      </c>
      <c r="B404" s="136"/>
      <c r="C404" s="56">
        <v>43774</v>
      </c>
      <c r="E404" s="64">
        <v>11</v>
      </c>
      <c r="F404" s="64">
        <v>7.8</v>
      </c>
      <c r="G404" s="64">
        <v>8.9</v>
      </c>
      <c r="H404" s="64">
        <v>7.2</v>
      </c>
      <c r="I404" s="59">
        <v>206</v>
      </c>
      <c r="J404" s="57">
        <v>2.5</v>
      </c>
      <c r="K404" s="57">
        <v>1.3</v>
      </c>
      <c r="L404" s="57">
        <v>2.2000000000000002</v>
      </c>
      <c r="O404">
        <v>13</v>
      </c>
      <c r="P404">
        <v>0</v>
      </c>
      <c r="Q404">
        <v>-100</v>
      </c>
      <c r="T404" s="68">
        <f t="shared" si="30"/>
        <v>-1.0959278669726926</v>
      </c>
      <c r="U404" s="68">
        <f t="shared" si="31"/>
        <v>-2.2469851157479179</v>
      </c>
      <c r="W404" s="68">
        <f t="shared" si="32"/>
        <v>-0.43837114678907707</v>
      </c>
      <c r="X404" s="68">
        <f t="shared" si="33"/>
        <v>-0.89879404629916715</v>
      </c>
    </row>
    <row r="405" spans="1:24" x14ac:dyDescent="0.2">
      <c r="A405" s="110" t="s">
        <v>73</v>
      </c>
      <c r="B405" s="136"/>
      <c r="C405" s="56">
        <v>43775</v>
      </c>
      <c r="E405" s="64">
        <v>11.1</v>
      </c>
      <c r="F405" s="64">
        <v>5.8</v>
      </c>
      <c r="G405" s="64">
        <v>8.5</v>
      </c>
      <c r="H405" s="64">
        <v>4.2</v>
      </c>
      <c r="I405" s="59">
        <v>262</v>
      </c>
      <c r="J405" s="57">
        <v>1.7</v>
      </c>
      <c r="K405" s="57">
        <v>1.7</v>
      </c>
      <c r="L405" s="57">
        <v>0.6</v>
      </c>
      <c r="O405">
        <v>13</v>
      </c>
      <c r="P405">
        <v>0</v>
      </c>
      <c r="Q405">
        <v>-100</v>
      </c>
      <c r="T405" s="68">
        <f t="shared" si="30"/>
        <v>-1.6834557168606696</v>
      </c>
      <c r="U405" s="68">
        <f t="shared" si="31"/>
        <v>-0.23659427163211039</v>
      </c>
      <c r="W405" s="68">
        <f t="shared" si="32"/>
        <v>-0.99026806874157036</v>
      </c>
      <c r="X405" s="68">
        <f t="shared" si="33"/>
        <v>-0.13917310096006494</v>
      </c>
    </row>
    <row r="406" spans="1:24" x14ac:dyDescent="0.2">
      <c r="A406" s="110" t="s">
        <v>74</v>
      </c>
      <c r="B406" s="136"/>
      <c r="C406" s="56">
        <v>43776</v>
      </c>
      <c r="E406" s="64">
        <v>10.1</v>
      </c>
      <c r="F406" s="64">
        <v>4</v>
      </c>
      <c r="G406" s="64">
        <v>7.6</v>
      </c>
      <c r="H406" s="64">
        <v>2.9</v>
      </c>
      <c r="I406" s="59">
        <v>168</v>
      </c>
      <c r="J406" s="57">
        <v>4</v>
      </c>
      <c r="K406" s="57">
        <v>1.8</v>
      </c>
      <c r="L406" s="57">
        <v>3.7</v>
      </c>
      <c r="O406">
        <v>13</v>
      </c>
      <c r="P406">
        <v>0</v>
      </c>
      <c r="Q406">
        <v>-100</v>
      </c>
      <c r="T406" s="68">
        <f t="shared" si="30"/>
        <v>0.83164676327103726</v>
      </c>
      <c r="U406" s="68">
        <f t="shared" si="31"/>
        <v>-3.9125904029352228</v>
      </c>
      <c r="W406" s="68">
        <f t="shared" si="32"/>
        <v>0.20791169081775931</v>
      </c>
      <c r="X406" s="68">
        <f t="shared" si="33"/>
        <v>-0.97814760073380569</v>
      </c>
    </row>
    <row r="407" spans="1:24" x14ac:dyDescent="0.2">
      <c r="A407" s="110" t="s">
        <v>75</v>
      </c>
      <c r="B407" s="136"/>
      <c r="C407" s="56">
        <v>43777</v>
      </c>
      <c r="E407" s="64">
        <v>10.6</v>
      </c>
      <c r="F407" s="64">
        <v>1.1000000000000001</v>
      </c>
      <c r="G407" s="64">
        <v>4.5999999999999996</v>
      </c>
      <c r="H407" s="64">
        <v>-2.1</v>
      </c>
      <c r="I407" s="59">
        <v>173</v>
      </c>
      <c r="J407" s="57">
        <v>1.8</v>
      </c>
      <c r="K407" s="57">
        <v>7.5</v>
      </c>
      <c r="L407" s="57">
        <v>0</v>
      </c>
      <c r="O407">
        <v>13</v>
      </c>
      <c r="P407">
        <v>0</v>
      </c>
      <c r="Q407">
        <v>-100</v>
      </c>
      <c r="T407" s="68">
        <f t="shared" si="30"/>
        <v>0.21936481812926559</v>
      </c>
      <c r="U407" s="68">
        <f t="shared" si="31"/>
        <v>-1.7865830729543797</v>
      </c>
      <c r="W407" s="68">
        <f t="shared" si="32"/>
        <v>0.12186934340514755</v>
      </c>
      <c r="X407" s="68">
        <f t="shared" si="33"/>
        <v>-0.99254615164132198</v>
      </c>
    </row>
    <row r="408" spans="1:24" x14ac:dyDescent="0.2">
      <c r="A408" s="110" t="s">
        <v>76</v>
      </c>
      <c r="B408" s="136"/>
      <c r="C408" s="56">
        <v>43778</v>
      </c>
      <c r="E408" s="64">
        <v>9.6</v>
      </c>
      <c r="F408" s="64">
        <v>0</v>
      </c>
      <c r="G408" s="64">
        <v>5.2</v>
      </c>
      <c r="H408" s="64">
        <v>-2.5</v>
      </c>
      <c r="I408" s="59">
        <v>206</v>
      </c>
      <c r="J408" s="57">
        <v>4.2</v>
      </c>
      <c r="K408" s="57">
        <v>5.7</v>
      </c>
      <c r="L408" s="57">
        <v>0</v>
      </c>
      <c r="O408">
        <v>13</v>
      </c>
      <c r="P408">
        <v>0</v>
      </c>
      <c r="Q408">
        <v>-100</v>
      </c>
      <c r="T408" s="68">
        <f t="shared" si="30"/>
        <v>-1.8411588165141237</v>
      </c>
      <c r="U408" s="68">
        <f t="shared" si="31"/>
        <v>-3.774934994456502</v>
      </c>
      <c r="W408" s="68">
        <f t="shared" si="32"/>
        <v>-0.43837114678907707</v>
      </c>
      <c r="X408" s="68">
        <f t="shared" si="33"/>
        <v>-0.89879404629916715</v>
      </c>
    </row>
    <row r="409" spans="1:24" x14ac:dyDescent="0.2">
      <c r="A409" s="110" t="s">
        <v>77</v>
      </c>
      <c r="B409" s="136"/>
      <c r="C409" s="56">
        <v>43779</v>
      </c>
      <c r="E409" s="64">
        <v>11.2</v>
      </c>
      <c r="F409" s="64">
        <v>-2.2999999999999998</v>
      </c>
      <c r="G409" s="64">
        <v>2.6</v>
      </c>
      <c r="H409" s="64">
        <v>-5.0999999999999996</v>
      </c>
      <c r="I409" s="59">
        <v>136</v>
      </c>
      <c r="J409" s="57">
        <v>1</v>
      </c>
      <c r="K409" s="57">
        <v>8.3000000000000007</v>
      </c>
      <c r="L409" s="57">
        <v>0</v>
      </c>
      <c r="O409">
        <v>13</v>
      </c>
      <c r="P409">
        <v>0</v>
      </c>
      <c r="Q409">
        <v>-100</v>
      </c>
      <c r="T409" s="68">
        <f t="shared" si="30"/>
        <v>0.69465837045899714</v>
      </c>
      <c r="U409" s="68">
        <f t="shared" si="31"/>
        <v>-0.71933980033865119</v>
      </c>
      <c r="W409" s="68">
        <f t="shared" si="32"/>
        <v>0.69465837045899714</v>
      </c>
      <c r="X409" s="68">
        <f t="shared" si="33"/>
        <v>-0.71933980033865119</v>
      </c>
    </row>
    <row r="410" spans="1:24" x14ac:dyDescent="0.2">
      <c r="A410" s="110" t="s">
        <v>71</v>
      </c>
      <c r="B410" s="136"/>
      <c r="C410" s="56">
        <v>43780</v>
      </c>
      <c r="E410" s="64">
        <v>8.4</v>
      </c>
      <c r="F410" s="64">
        <v>0.9</v>
      </c>
      <c r="G410" s="64">
        <v>5.3</v>
      </c>
      <c r="H410" s="64">
        <v>-1</v>
      </c>
      <c r="I410" s="59">
        <v>185</v>
      </c>
      <c r="J410" s="57">
        <v>5</v>
      </c>
      <c r="K410" s="57">
        <v>2</v>
      </c>
      <c r="L410" s="57">
        <v>2</v>
      </c>
      <c r="O410">
        <v>13</v>
      </c>
      <c r="P410">
        <v>0</v>
      </c>
      <c r="Q410">
        <v>-100</v>
      </c>
      <c r="T410" s="68">
        <f t="shared" si="30"/>
        <v>-0.43577871373828969</v>
      </c>
      <c r="U410" s="68">
        <f t="shared" si="31"/>
        <v>-4.9809734904587275</v>
      </c>
      <c r="W410" s="68">
        <f t="shared" si="32"/>
        <v>-8.7155742747657944E-2</v>
      </c>
      <c r="X410" s="68">
        <f t="shared" si="33"/>
        <v>-0.99619469809174555</v>
      </c>
    </row>
    <row r="411" spans="1:24" x14ac:dyDescent="0.2">
      <c r="A411" s="110" t="s">
        <v>72</v>
      </c>
      <c r="B411" s="136"/>
      <c r="C411" s="56">
        <v>43781</v>
      </c>
      <c r="E411" s="64">
        <v>7.3</v>
      </c>
      <c r="F411" s="64">
        <v>3.7</v>
      </c>
      <c r="G411" s="64">
        <v>5.0999999999999996</v>
      </c>
      <c r="H411" s="64">
        <v>3</v>
      </c>
      <c r="I411" s="59">
        <v>196</v>
      </c>
      <c r="J411" s="57">
        <v>5.5</v>
      </c>
      <c r="K411" s="57">
        <v>3.8</v>
      </c>
      <c r="L411" s="57">
        <v>0</v>
      </c>
      <c r="O411">
        <v>13</v>
      </c>
      <c r="P411">
        <v>0</v>
      </c>
      <c r="Q411">
        <v>-100</v>
      </c>
      <c r="T411" s="68">
        <f t="shared" si="30"/>
        <v>-1.5160054569934944</v>
      </c>
      <c r="U411" s="68">
        <f t="shared" si="31"/>
        <v>-5.2869393276607539</v>
      </c>
      <c r="W411" s="68">
        <f t="shared" si="32"/>
        <v>-0.275637355816999</v>
      </c>
      <c r="X411" s="68">
        <f t="shared" si="33"/>
        <v>-0.96126169593831889</v>
      </c>
    </row>
    <row r="412" spans="1:24" x14ac:dyDescent="0.2">
      <c r="A412" s="110" t="s">
        <v>73</v>
      </c>
      <c r="B412" s="136"/>
      <c r="C412" s="56">
        <v>43782</v>
      </c>
      <c r="E412" s="64">
        <v>8.6999999999999993</v>
      </c>
      <c r="F412" s="64">
        <v>4</v>
      </c>
      <c r="G412" s="64">
        <v>5.8</v>
      </c>
      <c r="H412" s="64">
        <v>3.1</v>
      </c>
      <c r="I412" s="59">
        <v>200</v>
      </c>
      <c r="J412" s="57">
        <v>4</v>
      </c>
      <c r="K412" s="57">
        <v>1.1000000000000001</v>
      </c>
      <c r="L412" s="57">
        <v>7.7</v>
      </c>
      <c r="O412">
        <v>13</v>
      </c>
      <c r="P412">
        <v>0</v>
      </c>
      <c r="Q412">
        <v>-100</v>
      </c>
      <c r="T412" s="68">
        <f t="shared" si="30"/>
        <v>-1.3680805733026746</v>
      </c>
      <c r="U412" s="68">
        <f t="shared" si="31"/>
        <v>-3.7587704831436337</v>
      </c>
      <c r="W412" s="68">
        <f t="shared" si="32"/>
        <v>-0.34202014332566866</v>
      </c>
      <c r="X412" s="68">
        <f t="shared" si="33"/>
        <v>-0.93969262078590843</v>
      </c>
    </row>
    <row r="413" spans="1:24" x14ac:dyDescent="0.2">
      <c r="A413" s="110" t="s">
        <v>74</v>
      </c>
      <c r="B413" s="136"/>
      <c r="C413" s="56">
        <v>43783</v>
      </c>
      <c r="E413" s="64">
        <v>8.9</v>
      </c>
      <c r="F413" s="64">
        <v>2.4</v>
      </c>
      <c r="G413" s="64">
        <v>5.5</v>
      </c>
      <c r="H413" s="64">
        <v>1.1000000000000001</v>
      </c>
      <c r="I413" s="59">
        <v>119</v>
      </c>
      <c r="J413" s="57">
        <v>2.9</v>
      </c>
      <c r="K413" s="57">
        <v>0.9</v>
      </c>
      <c r="L413" s="57">
        <v>0</v>
      </c>
      <c r="O413">
        <v>13</v>
      </c>
      <c r="P413">
        <v>0</v>
      </c>
      <c r="Q413">
        <v>-100</v>
      </c>
      <c r="T413" s="68">
        <f t="shared" si="30"/>
        <v>2.5363971507042478</v>
      </c>
      <c r="U413" s="68">
        <f t="shared" si="31"/>
        <v>-1.4059478987143772</v>
      </c>
      <c r="W413" s="68">
        <f t="shared" si="32"/>
        <v>0.87461970713939585</v>
      </c>
      <c r="X413" s="68">
        <f t="shared" si="33"/>
        <v>-0.484809620246337</v>
      </c>
    </row>
    <row r="414" spans="1:24" x14ac:dyDescent="0.2">
      <c r="A414" s="110" t="s">
        <v>75</v>
      </c>
      <c r="B414" s="136"/>
      <c r="C414" s="56">
        <v>43784</v>
      </c>
      <c r="E414" s="64">
        <v>6</v>
      </c>
      <c r="F414" s="64">
        <v>1.9</v>
      </c>
      <c r="G414" s="64">
        <v>4.0999999999999996</v>
      </c>
      <c r="H414" s="64">
        <v>0.5</v>
      </c>
      <c r="I414" s="59">
        <v>64</v>
      </c>
      <c r="J414" s="57">
        <v>3.5</v>
      </c>
      <c r="K414" s="57">
        <v>1.3</v>
      </c>
      <c r="L414" s="57">
        <v>0</v>
      </c>
      <c r="O414">
        <v>13</v>
      </c>
      <c r="P414">
        <v>0</v>
      </c>
      <c r="Q414">
        <v>-100</v>
      </c>
      <c r="T414" s="68">
        <f t="shared" si="30"/>
        <v>3.1457791620470847</v>
      </c>
      <c r="U414" s="68">
        <f t="shared" si="31"/>
        <v>1.5342990137617711</v>
      </c>
      <c r="W414" s="68">
        <f t="shared" si="32"/>
        <v>0.89879404629916704</v>
      </c>
      <c r="X414" s="68">
        <f t="shared" si="33"/>
        <v>0.43837114678907746</v>
      </c>
    </row>
    <row r="415" spans="1:24" x14ac:dyDescent="0.2">
      <c r="A415" s="110" t="s">
        <v>76</v>
      </c>
      <c r="B415" s="136"/>
      <c r="C415" s="56">
        <v>43785</v>
      </c>
      <c r="E415" s="64">
        <v>7.8</v>
      </c>
      <c r="F415" s="64">
        <v>-1.2</v>
      </c>
      <c r="G415" s="64">
        <v>3.7</v>
      </c>
      <c r="H415" s="64">
        <v>-2.7</v>
      </c>
      <c r="I415" s="59">
        <v>179</v>
      </c>
      <c r="J415" s="57">
        <v>1.8</v>
      </c>
      <c r="K415" s="57">
        <v>4.2</v>
      </c>
      <c r="L415" s="57">
        <v>0</v>
      </c>
      <c r="O415">
        <v>13</v>
      </c>
      <c r="P415">
        <v>0</v>
      </c>
      <c r="Q415">
        <v>-100</v>
      </c>
      <c r="T415" s="68">
        <f t="shared" si="30"/>
        <v>3.1414331587110191E-2</v>
      </c>
      <c r="U415" s="68">
        <f t="shared" si="31"/>
        <v>-1.7997258512815044</v>
      </c>
      <c r="W415" s="68">
        <f t="shared" si="32"/>
        <v>1.7452406437283439E-2</v>
      </c>
      <c r="X415" s="68">
        <f t="shared" si="33"/>
        <v>-0.99984769515639127</v>
      </c>
    </row>
    <row r="416" spans="1:24" x14ac:dyDescent="0.2">
      <c r="A416" s="110" t="s">
        <v>77</v>
      </c>
      <c r="B416" s="136"/>
      <c r="C416" s="56">
        <v>43786</v>
      </c>
      <c r="E416" s="64">
        <v>7.2</v>
      </c>
      <c r="F416" s="64">
        <v>-0.5</v>
      </c>
      <c r="G416" s="64">
        <v>4.0999999999999996</v>
      </c>
      <c r="H416" s="64">
        <v>-2.9</v>
      </c>
      <c r="I416" s="59">
        <v>15</v>
      </c>
      <c r="J416" s="57">
        <v>2.2999999999999998</v>
      </c>
      <c r="K416" s="57">
        <v>5.0999999999999996</v>
      </c>
      <c r="L416" s="57">
        <v>2.9</v>
      </c>
      <c r="O416">
        <v>13</v>
      </c>
      <c r="P416">
        <v>0</v>
      </c>
      <c r="Q416">
        <v>-100</v>
      </c>
      <c r="T416" s="68">
        <f t="shared" si="30"/>
        <v>0.5952838037357977</v>
      </c>
      <c r="U416" s="68">
        <f t="shared" si="31"/>
        <v>2.2216294004648569</v>
      </c>
      <c r="W416" s="68">
        <f t="shared" si="32"/>
        <v>0.25881904510252074</v>
      </c>
      <c r="X416" s="68">
        <f t="shared" si="33"/>
        <v>0.96592582628906831</v>
      </c>
    </row>
    <row r="417" spans="1:24" x14ac:dyDescent="0.2">
      <c r="A417" s="110" t="s">
        <v>71</v>
      </c>
      <c r="B417" s="136"/>
      <c r="C417" s="56">
        <v>43787</v>
      </c>
      <c r="E417" s="64">
        <v>7.5</v>
      </c>
      <c r="F417" s="64">
        <v>4.2</v>
      </c>
      <c r="G417" s="64">
        <v>5.6</v>
      </c>
      <c r="H417" s="64">
        <v>3.1</v>
      </c>
      <c r="I417" s="59">
        <v>302</v>
      </c>
      <c r="J417" s="57">
        <v>3.8</v>
      </c>
      <c r="K417" s="57">
        <v>0</v>
      </c>
      <c r="L417" s="57">
        <v>13.9</v>
      </c>
      <c r="O417">
        <v>13</v>
      </c>
      <c r="P417">
        <v>0</v>
      </c>
      <c r="Q417">
        <v>-100</v>
      </c>
      <c r="T417" s="68">
        <f t="shared" ref="T417:T460" si="34">J417*SIN(I417*PI()/180)</f>
        <v>-3.2225827653944195</v>
      </c>
      <c r="U417" s="68">
        <f t="shared" ref="U417:U460" si="35">J417*COS(I417*PI()/180)</f>
        <v>2.0136932040861777</v>
      </c>
      <c r="W417" s="68">
        <f t="shared" ref="W417:W460" si="36">SIN(I417*PI()/180)</f>
        <v>-0.84804809615642618</v>
      </c>
      <c r="X417" s="68">
        <f t="shared" ref="X417:X460" si="37">COS(I417*PI()/180)</f>
        <v>0.52991926423320468</v>
      </c>
    </row>
    <row r="418" spans="1:24" x14ac:dyDescent="0.2">
      <c r="A418" s="110" t="s">
        <v>72</v>
      </c>
      <c r="B418" s="136"/>
      <c r="C418" s="56">
        <v>43788</v>
      </c>
      <c r="E418" s="64">
        <v>8.6999999999999993</v>
      </c>
      <c r="F418" s="64">
        <v>-1.5</v>
      </c>
      <c r="G418" s="64">
        <v>4.3</v>
      </c>
      <c r="H418" s="64">
        <v>-3.8</v>
      </c>
      <c r="I418" s="59">
        <v>234</v>
      </c>
      <c r="J418" s="57">
        <v>2.7</v>
      </c>
      <c r="K418" s="57">
        <v>4.0999999999999996</v>
      </c>
      <c r="L418" s="57">
        <v>1.4</v>
      </c>
      <c r="O418">
        <v>13</v>
      </c>
      <c r="P418">
        <v>0</v>
      </c>
      <c r="Q418">
        <v>-100</v>
      </c>
      <c r="T418" s="68">
        <f t="shared" si="34"/>
        <v>-2.184345884812358</v>
      </c>
      <c r="U418" s="68">
        <f t="shared" si="35"/>
        <v>-1.5870201811896778</v>
      </c>
      <c r="W418" s="68">
        <f t="shared" si="36"/>
        <v>-0.80901699437494734</v>
      </c>
      <c r="X418" s="68">
        <f t="shared" si="37"/>
        <v>-0.58778525229247325</v>
      </c>
    </row>
    <row r="419" spans="1:24" x14ac:dyDescent="0.2">
      <c r="A419" s="110" t="s">
        <v>73</v>
      </c>
      <c r="B419" s="136"/>
      <c r="C419" s="56">
        <v>43789</v>
      </c>
      <c r="E419" s="64">
        <v>6.8</v>
      </c>
      <c r="F419" s="64">
        <v>-2.6</v>
      </c>
      <c r="G419" s="64">
        <v>1.6</v>
      </c>
      <c r="H419" s="64">
        <v>-5.0999999999999996</v>
      </c>
      <c r="I419" s="59">
        <v>83</v>
      </c>
      <c r="J419" s="57">
        <v>2.2000000000000002</v>
      </c>
      <c r="K419" s="57">
        <v>7.7</v>
      </c>
      <c r="L419" s="57">
        <v>0</v>
      </c>
      <c r="O419">
        <v>13</v>
      </c>
      <c r="P419">
        <v>0</v>
      </c>
      <c r="Q419">
        <v>-100</v>
      </c>
      <c r="T419" s="68">
        <f t="shared" si="34"/>
        <v>2.1836015336109087</v>
      </c>
      <c r="U419" s="68">
        <f t="shared" si="35"/>
        <v>0.26811255549132451</v>
      </c>
      <c r="W419" s="68">
        <f t="shared" si="36"/>
        <v>0.99254615164132198</v>
      </c>
      <c r="X419" s="68">
        <f t="shared" si="37"/>
        <v>0.12186934340514749</v>
      </c>
    </row>
    <row r="420" spans="1:24" x14ac:dyDescent="0.2">
      <c r="A420" s="110" t="s">
        <v>74</v>
      </c>
      <c r="B420" s="136"/>
      <c r="C420" s="56">
        <v>43790</v>
      </c>
      <c r="E420" s="64">
        <v>3.5</v>
      </c>
      <c r="F420" s="64">
        <v>0.3</v>
      </c>
      <c r="G420" s="64">
        <v>2</v>
      </c>
      <c r="H420" s="64">
        <v>-0.5</v>
      </c>
      <c r="I420" s="59">
        <v>99</v>
      </c>
      <c r="J420" s="57">
        <v>2.8</v>
      </c>
      <c r="K420" s="57">
        <v>1.2</v>
      </c>
      <c r="L420" s="57">
        <v>0</v>
      </c>
      <c r="O420">
        <v>13</v>
      </c>
      <c r="P420">
        <v>0</v>
      </c>
      <c r="Q420">
        <v>-100</v>
      </c>
      <c r="T420" s="68">
        <f t="shared" si="34"/>
        <v>2.7655273536663851</v>
      </c>
      <c r="U420" s="68">
        <f t="shared" si="35"/>
        <v>-0.43801650211264687</v>
      </c>
      <c r="W420" s="68">
        <f t="shared" si="36"/>
        <v>0.98768834059513766</v>
      </c>
      <c r="X420" s="68">
        <f t="shared" si="37"/>
        <v>-0.15643446504023104</v>
      </c>
    </row>
    <row r="421" spans="1:24" x14ac:dyDescent="0.2">
      <c r="A421" s="110" t="s">
        <v>75</v>
      </c>
      <c r="B421" s="136"/>
      <c r="C421" s="56">
        <v>43791</v>
      </c>
      <c r="E421" s="64">
        <v>11.5</v>
      </c>
      <c r="F421" s="64">
        <v>3.1</v>
      </c>
      <c r="G421" s="64">
        <v>6.8</v>
      </c>
      <c r="H421" s="64">
        <v>1.9</v>
      </c>
      <c r="I421" s="59">
        <v>127</v>
      </c>
      <c r="J421" s="57">
        <v>4</v>
      </c>
      <c r="K421" s="57">
        <v>6.4</v>
      </c>
      <c r="L421" s="57">
        <v>0.8</v>
      </c>
      <c r="O421">
        <v>13</v>
      </c>
      <c r="P421">
        <v>0</v>
      </c>
      <c r="Q421">
        <v>-100</v>
      </c>
      <c r="T421" s="68">
        <f t="shared" si="34"/>
        <v>3.1945420401891709</v>
      </c>
      <c r="U421" s="68">
        <f t="shared" si="35"/>
        <v>-2.4072600926081935</v>
      </c>
      <c r="W421" s="68">
        <f t="shared" si="36"/>
        <v>0.79863551004729272</v>
      </c>
      <c r="X421" s="68">
        <f t="shared" si="37"/>
        <v>-0.60181502315204838</v>
      </c>
    </row>
    <row r="422" spans="1:24" x14ac:dyDescent="0.2">
      <c r="A422" s="110" t="s">
        <v>76</v>
      </c>
      <c r="B422" s="136"/>
      <c r="C422" s="56">
        <v>43792</v>
      </c>
      <c r="E422" s="64">
        <v>8.4</v>
      </c>
      <c r="F422" s="64">
        <v>3.2</v>
      </c>
      <c r="G422" s="64">
        <v>6.2</v>
      </c>
      <c r="H422" s="64">
        <v>0.5</v>
      </c>
      <c r="I422" s="59">
        <v>79</v>
      </c>
      <c r="J422" s="57">
        <v>3.5</v>
      </c>
      <c r="K422" s="57">
        <v>1.2</v>
      </c>
      <c r="L422" s="57">
        <v>0</v>
      </c>
      <c r="O422">
        <v>13</v>
      </c>
      <c r="P422">
        <v>0</v>
      </c>
      <c r="Q422">
        <v>-100</v>
      </c>
      <c r="T422" s="68">
        <f t="shared" si="34"/>
        <v>3.435695142066824</v>
      </c>
      <c r="U422" s="68">
        <f t="shared" si="35"/>
        <v>0.66783148381790725</v>
      </c>
      <c r="W422" s="68">
        <f t="shared" si="36"/>
        <v>0.98162718344766398</v>
      </c>
      <c r="X422" s="68">
        <f t="shared" si="37"/>
        <v>0.19080899537654492</v>
      </c>
    </row>
    <row r="423" spans="1:24" x14ac:dyDescent="0.2">
      <c r="A423" s="110" t="s">
        <v>77</v>
      </c>
      <c r="B423" s="136"/>
      <c r="C423" s="56">
        <v>43793</v>
      </c>
      <c r="E423" s="64">
        <v>10.4</v>
      </c>
      <c r="F423" s="64">
        <v>1.3</v>
      </c>
      <c r="G423" s="64">
        <v>6.3</v>
      </c>
      <c r="H423" s="64">
        <v>-0.8</v>
      </c>
      <c r="I423" s="59">
        <v>186</v>
      </c>
      <c r="J423" s="57">
        <v>1.9</v>
      </c>
      <c r="K423" s="57">
        <v>4.0999999999999996</v>
      </c>
      <c r="L423" s="57">
        <v>0</v>
      </c>
      <c r="O423">
        <v>13</v>
      </c>
      <c r="P423">
        <v>0</v>
      </c>
      <c r="Q423">
        <v>-100</v>
      </c>
      <c r="T423" s="68">
        <f t="shared" si="34"/>
        <v>-0.19860408020854078</v>
      </c>
      <c r="U423" s="68">
        <f t="shared" si="35"/>
        <v>-1.8895916011997194</v>
      </c>
      <c r="W423" s="68">
        <f t="shared" si="36"/>
        <v>-0.10452846326765305</v>
      </c>
      <c r="X423" s="68">
        <f t="shared" si="37"/>
        <v>-0.9945218953682734</v>
      </c>
    </row>
    <row r="424" spans="1:24" x14ac:dyDescent="0.2">
      <c r="A424" s="110" t="s">
        <v>71</v>
      </c>
      <c r="B424" s="136"/>
      <c r="C424" s="56">
        <v>43794</v>
      </c>
      <c r="E424" s="64">
        <v>11.5</v>
      </c>
      <c r="F424" s="64">
        <v>3.9</v>
      </c>
      <c r="G424" s="64">
        <v>7.4</v>
      </c>
      <c r="H424" s="64">
        <v>2.2000000000000002</v>
      </c>
      <c r="I424" s="59">
        <v>147</v>
      </c>
      <c r="J424" s="57">
        <v>2.5</v>
      </c>
      <c r="K424" s="57">
        <v>6.3</v>
      </c>
      <c r="L424" s="57">
        <v>0</v>
      </c>
      <c r="O424">
        <v>13</v>
      </c>
      <c r="P424">
        <v>0</v>
      </c>
      <c r="Q424">
        <v>-100</v>
      </c>
      <c r="T424" s="68">
        <f t="shared" si="34"/>
        <v>1.3615975875375674</v>
      </c>
      <c r="U424" s="68">
        <f t="shared" si="35"/>
        <v>-2.0966764198635603</v>
      </c>
      <c r="W424" s="68">
        <f t="shared" si="36"/>
        <v>0.54463903501502697</v>
      </c>
      <c r="X424" s="68">
        <f t="shared" si="37"/>
        <v>-0.83867056794542416</v>
      </c>
    </row>
    <row r="425" spans="1:24" x14ac:dyDescent="0.2">
      <c r="A425" s="110" t="s">
        <v>72</v>
      </c>
      <c r="B425" s="136"/>
      <c r="C425" s="56">
        <v>43795</v>
      </c>
      <c r="E425" s="64">
        <v>12.1</v>
      </c>
      <c r="F425" s="64">
        <v>7.4</v>
      </c>
      <c r="G425" s="64">
        <v>10.199999999999999</v>
      </c>
      <c r="H425" s="64">
        <v>7</v>
      </c>
      <c r="I425" s="59">
        <v>172</v>
      </c>
      <c r="J425" s="57">
        <v>3.9</v>
      </c>
      <c r="K425" s="57">
        <v>0.2</v>
      </c>
      <c r="L425" s="57">
        <v>0.7</v>
      </c>
      <c r="O425">
        <v>13</v>
      </c>
      <c r="P425">
        <v>0</v>
      </c>
      <c r="Q425">
        <v>-100</v>
      </c>
      <c r="T425" s="68">
        <f t="shared" si="34"/>
        <v>0.54277509374425637</v>
      </c>
      <c r="U425" s="68">
        <f t="shared" si="35"/>
        <v>-3.8620454680921239</v>
      </c>
      <c r="W425" s="68">
        <f t="shared" si="36"/>
        <v>0.13917310096006574</v>
      </c>
      <c r="X425" s="68">
        <f t="shared" si="37"/>
        <v>-0.99026806874157025</v>
      </c>
    </row>
    <row r="426" spans="1:24" x14ac:dyDescent="0.2">
      <c r="A426" s="110" t="s">
        <v>73</v>
      </c>
      <c r="B426" s="136"/>
      <c r="C426" s="56">
        <v>43796</v>
      </c>
      <c r="E426" s="64">
        <v>11.9</v>
      </c>
      <c r="F426" s="64">
        <v>9.6</v>
      </c>
      <c r="G426" s="64">
        <v>10.6</v>
      </c>
      <c r="H426" s="64">
        <v>9.3000000000000007</v>
      </c>
      <c r="I426" s="59">
        <v>183</v>
      </c>
      <c r="J426" s="57">
        <v>5.7</v>
      </c>
      <c r="K426" s="57">
        <v>0.8</v>
      </c>
      <c r="L426" s="57">
        <v>9.8000000000000007</v>
      </c>
      <c r="O426">
        <v>13</v>
      </c>
      <c r="P426">
        <v>0</v>
      </c>
      <c r="Q426">
        <v>-100</v>
      </c>
      <c r="T426" s="68">
        <f t="shared" si="34"/>
        <v>-0.2983149505847783</v>
      </c>
      <c r="U426" s="68">
        <f t="shared" si="35"/>
        <v>-5.6921883481010713</v>
      </c>
      <c r="W426" s="68">
        <f t="shared" si="36"/>
        <v>-5.2335956242943557E-2</v>
      </c>
      <c r="X426" s="68">
        <f t="shared" si="37"/>
        <v>-0.99862953475457383</v>
      </c>
    </row>
    <row r="427" spans="1:24" x14ac:dyDescent="0.2">
      <c r="A427" s="110" t="s">
        <v>74</v>
      </c>
      <c r="B427" s="136"/>
      <c r="C427" s="56">
        <v>43797</v>
      </c>
      <c r="E427" s="64">
        <v>10.5</v>
      </c>
      <c r="F427" s="64">
        <v>7.8</v>
      </c>
      <c r="G427" s="64">
        <v>9.5</v>
      </c>
      <c r="H427" s="64">
        <v>7.5</v>
      </c>
      <c r="I427" s="59">
        <v>235</v>
      </c>
      <c r="J427" s="57">
        <v>6.7</v>
      </c>
      <c r="K427" s="57">
        <v>0</v>
      </c>
      <c r="L427" s="57">
        <v>10.8</v>
      </c>
      <c r="O427">
        <v>13</v>
      </c>
      <c r="P427">
        <v>0</v>
      </c>
      <c r="Q427">
        <v>-100</v>
      </c>
      <c r="T427" s="68">
        <f t="shared" si="34"/>
        <v>-5.4883186967362434</v>
      </c>
      <c r="U427" s="68">
        <f t="shared" si="35"/>
        <v>-3.8429621235520108</v>
      </c>
      <c r="W427" s="68">
        <f t="shared" si="36"/>
        <v>-0.81915204428899158</v>
      </c>
      <c r="X427" s="68">
        <f t="shared" si="37"/>
        <v>-0.57357643635104638</v>
      </c>
    </row>
    <row r="428" spans="1:24" x14ac:dyDescent="0.2">
      <c r="A428" s="110" t="s">
        <v>75</v>
      </c>
      <c r="B428" s="136"/>
      <c r="C428" s="56">
        <v>43798</v>
      </c>
      <c r="E428" s="64">
        <v>9.3000000000000007</v>
      </c>
      <c r="F428" s="64">
        <v>-0.3</v>
      </c>
      <c r="G428" s="64">
        <v>4.8</v>
      </c>
      <c r="H428" s="64">
        <v>-2.6</v>
      </c>
      <c r="I428" s="59">
        <v>277</v>
      </c>
      <c r="J428" s="57">
        <v>2.2000000000000002</v>
      </c>
      <c r="K428" s="57">
        <v>4.4000000000000004</v>
      </c>
      <c r="L428" s="57">
        <v>0</v>
      </c>
      <c r="O428">
        <v>13</v>
      </c>
      <c r="P428">
        <v>0</v>
      </c>
      <c r="Q428">
        <v>-100</v>
      </c>
      <c r="T428" s="68">
        <f t="shared" si="34"/>
        <v>-2.1836015336109087</v>
      </c>
      <c r="U428" s="68">
        <f t="shared" si="35"/>
        <v>0.2681125554913249</v>
      </c>
      <c r="W428" s="68">
        <f t="shared" si="36"/>
        <v>-0.99254615164132198</v>
      </c>
      <c r="X428" s="68">
        <f t="shared" si="37"/>
        <v>0.12186934340514768</v>
      </c>
    </row>
    <row r="429" spans="1:24" x14ac:dyDescent="0.2">
      <c r="A429" s="110" t="s">
        <v>76</v>
      </c>
      <c r="B429" s="136"/>
      <c r="C429" s="56">
        <v>43799</v>
      </c>
      <c r="E429" s="64">
        <v>7.2</v>
      </c>
      <c r="F429" s="64">
        <v>-2.6</v>
      </c>
      <c r="G429" s="64">
        <v>1.6</v>
      </c>
      <c r="H429" s="64">
        <v>-5.2</v>
      </c>
      <c r="I429" s="59">
        <v>114</v>
      </c>
      <c r="J429" s="57">
        <v>1.4</v>
      </c>
      <c r="K429" s="57">
        <v>7.1</v>
      </c>
      <c r="L429" s="57">
        <v>0</v>
      </c>
      <c r="O429">
        <v>13</v>
      </c>
      <c r="P429">
        <v>0</v>
      </c>
      <c r="Q429">
        <v>-100</v>
      </c>
      <c r="T429" s="68">
        <f t="shared" si="34"/>
        <v>1.2789636406996412</v>
      </c>
      <c r="U429" s="68">
        <f t="shared" si="35"/>
        <v>-0.56943130030611999</v>
      </c>
      <c r="W429" s="68">
        <f t="shared" si="36"/>
        <v>0.91354545764260098</v>
      </c>
      <c r="X429" s="68">
        <f t="shared" si="37"/>
        <v>-0.40673664307580004</v>
      </c>
    </row>
    <row r="430" spans="1:24" x14ac:dyDescent="0.2">
      <c r="A430" s="110" t="s">
        <v>77</v>
      </c>
      <c r="B430" s="136"/>
      <c r="C430" s="56">
        <v>43800</v>
      </c>
      <c r="E430" s="64">
        <v>4.0999999999999996</v>
      </c>
      <c r="F430" s="64">
        <v>-2.2000000000000002</v>
      </c>
      <c r="G430" s="64">
        <v>1.1000000000000001</v>
      </c>
      <c r="H430" s="64">
        <v>-3.6</v>
      </c>
      <c r="I430" s="59">
        <v>39</v>
      </c>
      <c r="J430" s="57">
        <v>3</v>
      </c>
      <c r="K430" s="57">
        <v>0.7</v>
      </c>
      <c r="L430" s="57">
        <v>0</v>
      </c>
      <c r="O430">
        <v>13</v>
      </c>
      <c r="P430">
        <v>0</v>
      </c>
      <c r="Q430">
        <v>-100</v>
      </c>
      <c r="T430" s="68">
        <f t="shared" si="34"/>
        <v>1.8879611731495123</v>
      </c>
      <c r="U430" s="68">
        <f t="shared" si="35"/>
        <v>2.3314378843709127</v>
      </c>
      <c r="W430" s="68">
        <f t="shared" si="36"/>
        <v>0.62932039104983739</v>
      </c>
      <c r="X430" s="68">
        <f t="shared" si="37"/>
        <v>0.7771459614569709</v>
      </c>
    </row>
    <row r="431" spans="1:24" x14ac:dyDescent="0.2">
      <c r="A431" s="110" t="s">
        <v>71</v>
      </c>
      <c r="B431" s="136"/>
      <c r="C431" s="56">
        <v>43801</v>
      </c>
      <c r="E431" s="64">
        <v>8.6</v>
      </c>
      <c r="F431" s="64">
        <v>-3.4</v>
      </c>
      <c r="G431" s="64">
        <v>3.1</v>
      </c>
      <c r="H431" s="64">
        <v>-4.9000000000000004</v>
      </c>
      <c r="I431" s="59">
        <v>259</v>
      </c>
      <c r="J431" s="57">
        <v>1.9</v>
      </c>
      <c r="K431" s="57">
        <v>5</v>
      </c>
      <c r="L431" s="57">
        <v>0.1</v>
      </c>
      <c r="O431">
        <v>13</v>
      </c>
      <c r="P431">
        <v>0</v>
      </c>
      <c r="Q431">
        <v>-100</v>
      </c>
      <c r="T431" s="68">
        <f t="shared" si="34"/>
        <v>-1.8650916485505613</v>
      </c>
      <c r="U431" s="68">
        <f t="shared" si="35"/>
        <v>-0.36253709121543637</v>
      </c>
      <c r="W431" s="68">
        <f t="shared" si="36"/>
        <v>-0.98162718344766386</v>
      </c>
      <c r="X431" s="68">
        <f t="shared" si="37"/>
        <v>-0.19080899537654547</v>
      </c>
    </row>
    <row r="432" spans="1:24" x14ac:dyDescent="0.2">
      <c r="A432" s="110" t="s">
        <v>72</v>
      </c>
      <c r="B432" s="136"/>
      <c r="C432" s="56">
        <v>43802</v>
      </c>
      <c r="E432" s="64">
        <v>5.8</v>
      </c>
      <c r="F432" s="64">
        <v>0.6</v>
      </c>
      <c r="G432" s="64">
        <v>3.2</v>
      </c>
      <c r="H432" s="64">
        <v>-1.4</v>
      </c>
      <c r="I432" s="59">
        <v>199</v>
      </c>
      <c r="J432" s="57">
        <v>2</v>
      </c>
      <c r="K432" s="57">
        <v>2.2000000000000002</v>
      </c>
      <c r="L432" s="57">
        <v>0</v>
      </c>
      <c r="O432">
        <v>13</v>
      </c>
      <c r="P432">
        <v>0</v>
      </c>
      <c r="Q432">
        <v>-100</v>
      </c>
      <c r="T432" s="68">
        <f t="shared" si="34"/>
        <v>-0.65113630891431351</v>
      </c>
      <c r="U432" s="68">
        <f t="shared" si="35"/>
        <v>-1.8910371511986335</v>
      </c>
      <c r="W432" s="68">
        <f t="shared" si="36"/>
        <v>-0.32556815445715676</v>
      </c>
      <c r="X432" s="68">
        <f t="shared" si="37"/>
        <v>-0.94551857559931674</v>
      </c>
    </row>
    <row r="433" spans="1:24" x14ac:dyDescent="0.2">
      <c r="A433" s="110" t="s">
        <v>73</v>
      </c>
      <c r="B433" s="136"/>
      <c r="C433" s="56">
        <v>43803</v>
      </c>
      <c r="E433" s="64">
        <v>4.4000000000000004</v>
      </c>
      <c r="F433" s="64">
        <v>-2.1</v>
      </c>
      <c r="G433" s="64">
        <v>0.7</v>
      </c>
      <c r="H433" s="64">
        <v>-4.5</v>
      </c>
      <c r="I433" s="59">
        <v>112</v>
      </c>
      <c r="J433" s="57">
        <v>1.5</v>
      </c>
      <c r="K433" s="57">
        <v>4.2</v>
      </c>
      <c r="L433" s="57">
        <v>0</v>
      </c>
      <c r="O433">
        <v>13</v>
      </c>
      <c r="P433">
        <v>0</v>
      </c>
      <c r="Q433">
        <v>-100</v>
      </c>
      <c r="T433" s="68">
        <f t="shared" si="34"/>
        <v>1.3907757818501811</v>
      </c>
      <c r="U433" s="68">
        <f t="shared" si="35"/>
        <v>-0.56190989012386816</v>
      </c>
      <c r="W433" s="68">
        <f t="shared" si="36"/>
        <v>0.92718385456678742</v>
      </c>
      <c r="X433" s="68">
        <f t="shared" si="37"/>
        <v>-0.37460659341591207</v>
      </c>
    </row>
    <row r="434" spans="1:24" x14ac:dyDescent="0.2">
      <c r="A434" s="110" t="s">
        <v>74</v>
      </c>
      <c r="B434" s="136"/>
      <c r="C434" s="56">
        <v>43804</v>
      </c>
      <c r="E434" s="64">
        <v>3.8</v>
      </c>
      <c r="F434" s="64">
        <v>-0.7</v>
      </c>
      <c r="G434" s="64">
        <v>1.5</v>
      </c>
      <c r="H434" s="64">
        <v>-0.5</v>
      </c>
      <c r="I434" s="59">
        <v>205</v>
      </c>
      <c r="J434" s="57">
        <v>4.0999999999999996</v>
      </c>
      <c r="K434" s="57">
        <v>0.5</v>
      </c>
      <c r="L434" s="57">
        <v>0</v>
      </c>
      <c r="O434">
        <v>13</v>
      </c>
      <c r="P434">
        <v>0</v>
      </c>
      <c r="Q434">
        <v>-100</v>
      </c>
      <c r="T434" s="68">
        <f t="shared" si="34"/>
        <v>-1.7327348731368668</v>
      </c>
      <c r="U434" s="68">
        <f t="shared" si="35"/>
        <v>-3.7158619268502648</v>
      </c>
      <c r="W434" s="68">
        <f t="shared" si="36"/>
        <v>-0.42261826174069927</v>
      </c>
      <c r="X434" s="68">
        <f t="shared" si="37"/>
        <v>-0.90630778703665005</v>
      </c>
    </row>
    <row r="435" spans="1:24" x14ac:dyDescent="0.2">
      <c r="A435" s="110" t="s">
        <v>75</v>
      </c>
      <c r="B435" s="136"/>
      <c r="C435" s="56">
        <v>43805</v>
      </c>
      <c r="E435" s="64">
        <v>9.5</v>
      </c>
      <c r="F435" s="64">
        <v>2.6</v>
      </c>
      <c r="G435" s="64">
        <v>5.7</v>
      </c>
      <c r="H435" s="64">
        <v>2.5</v>
      </c>
      <c r="I435" s="59">
        <v>208</v>
      </c>
      <c r="J435" s="57">
        <v>7.9</v>
      </c>
      <c r="K435" s="57">
        <v>0</v>
      </c>
      <c r="L435" s="57">
        <v>6.7</v>
      </c>
      <c r="O435">
        <v>13</v>
      </c>
      <c r="P435">
        <v>0</v>
      </c>
      <c r="Q435">
        <v>-100</v>
      </c>
      <c r="T435" s="68">
        <f t="shared" si="34"/>
        <v>-3.7088253460085379</v>
      </c>
      <c r="U435" s="68">
        <f t="shared" si="35"/>
        <v>-6.9752859835855228</v>
      </c>
      <c r="W435" s="68">
        <f t="shared" si="36"/>
        <v>-0.46947156278589086</v>
      </c>
      <c r="X435" s="68">
        <f t="shared" si="37"/>
        <v>-0.88294759285892688</v>
      </c>
    </row>
    <row r="436" spans="1:24" x14ac:dyDescent="0.2">
      <c r="A436" s="110" t="s">
        <v>76</v>
      </c>
      <c r="B436" s="136"/>
      <c r="C436" s="56">
        <v>43806</v>
      </c>
      <c r="E436" s="64">
        <v>10.1</v>
      </c>
      <c r="F436" s="64">
        <v>8.5</v>
      </c>
      <c r="G436" s="64">
        <v>9.1</v>
      </c>
      <c r="H436" s="64">
        <v>7.9</v>
      </c>
      <c r="I436" s="59">
        <v>229</v>
      </c>
      <c r="J436" s="57">
        <v>5.5</v>
      </c>
      <c r="K436" s="57">
        <v>0</v>
      </c>
      <c r="L436" s="57">
        <v>0</v>
      </c>
      <c r="O436">
        <v>13</v>
      </c>
      <c r="P436">
        <v>0</v>
      </c>
      <c r="Q436">
        <v>-100</v>
      </c>
      <c r="T436" s="68">
        <f t="shared" si="34"/>
        <v>-4.1509026912252445</v>
      </c>
      <c r="U436" s="68">
        <f t="shared" si="35"/>
        <v>-3.608324659447792</v>
      </c>
      <c r="W436" s="68">
        <f t="shared" si="36"/>
        <v>-0.75470958022277168</v>
      </c>
      <c r="X436" s="68">
        <f t="shared" si="37"/>
        <v>-0.65605902899050761</v>
      </c>
    </row>
    <row r="437" spans="1:24" x14ac:dyDescent="0.2">
      <c r="A437" s="110" t="s">
        <v>77</v>
      </c>
      <c r="B437" s="136"/>
      <c r="C437" s="56">
        <v>43807</v>
      </c>
      <c r="E437" s="64">
        <v>11.3</v>
      </c>
      <c r="F437" s="64">
        <v>6.2</v>
      </c>
      <c r="G437" s="64">
        <v>9.1999999999999993</v>
      </c>
      <c r="H437" s="64">
        <v>5.6</v>
      </c>
      <c r="I437" s="59">
        <v>221</v>
      </c>
      <c r="J437" s="57">
        <v>8.6</v>
      </c>
      <c r="K437" s="57">
        <v>1.5</v>
      </c>
      <c r="L437" s="57">
        <v>2.5</v>
      </c>
      <c r="O437">
        <v>13</v>
      </c>
      <c r="P437">
        <v>0</v>
      </c>
      <c r="Q437">
        <v>-100</v>
      </c>
      <c r="T437" s="68">
        <f t="shared" si="34"/>
        <v>-5.6421076493183637</v>
      </c>
      <c r="U437" s="68">
        <f t="shared" si="35"/>
        <v>-6.4905023899158385</v>
      </c>
      <c r="W437" s="68">
        <f t="shared" si="36"/>
        <v>-0.65605902899050739</v>
      </c>
      <c r="X437" s="68">
        <f t="shared" si="37"/>
        <v>-0.7547095802227719</v>
      </c>
    </row>
    <row r="438" spans="1:24" x14ac:dyDescent="0.2">
      <c r="A438" s="110" t="s">
        <v>71</v>
      </c>
      <c r="B438" s="136"/>
      <c r="C438" s="56">
        <v>43808</v>
      </c>
      <c r="E438" s="64">
        <v>7.9</v>
      </c>
      <c r="F438" s="64">
        <v>3</v>
      </c>
      <c r="G438" s="64">
        <v>6.3</v>
      </c>
      <c r="H438" s="64">
        <v>1.7</v>
      </c>
      <c r="I438" s="59">
        <v>250</v>
      </c>
      <c r="J438" s="57">
        <v>5.7</v>
      </c>
      <c r="K438" s="57">
        <v>0.5</v>
      </c>
      <c r="L438" s="57">
        <v>15</v>
      </c>
      <c r="O438">
        <v>13</v>
      </c>
      <c r="P438">
        <v>0</v>
      </c>
      <c r="Q438">
        <v>-100</v>
      </c>
      <c r="T438" s="68">
        <f t="shared" si="34"/>
        <v>-5.3562479384796768</v>
      </c>
      <c r="U438" s="68">
        <f t="shared" si="35"/>
        <v>-1.9495148169563155</v>
      </c>
      <c r="W438" s="68">
        <f t="shared" si="36"/>
        <v>-0.93969262078590821</v>
      </c>
      <c r="X438" s="68">
        <f t="shared" si="37"/>
        <v>-0.34202014332566938</v>
      </c>
    </row>
    <row r="439" spans="1:24" x14ac:dyDescent="0.2">
      <c r="A439" s="110" t="s">
        <v>72</v>
      </c>
      <c r="B439" s="136"/>
      <c r="C439" s="56">
        <v>43809</v>
      </c>
      <c r="E439" s="64">
        <v>7.5</v>
      </c>
      <c r="F439" s="64">
        <v>0.6</v>
      </c>
      <c r="G439" s="64">
        <v>4.3</v>
      </c>
      <c r="H439" s="64">
        <v>-0.8</v>
      </c>
      <c r="I439" s="59">
        <v>197</v>
      </c>
      <c r="J439" s="57">
        <v>5.5</v>
      </c>
      <c r="K439" s="57">
        <v>6.5</v>
      </c>
      <c r="L439" s="57">
        <v>0</v>
      </c>
      <c r="O439">
        <v>13</v>
      </c>
      <c r="P439">
        <v>0</v>
      </c>
      <c r="Q439">
        <v>-100</v>
      </c>
      <c r="T439" s="68">
        <f t="shared" si="34"/>
        <v>-1.60804437597505</v>
      </c>
      <c r="U439" s="68">
        <f t="shared" si="35"/>
        <v>-5.2596761577966955</v>
      </c>
      <c r="W439" s="68">
        <f t="shared" si="36"/>
        <v>-0.29237170472273638</v>
      </c>
      <c r="X439" s="68">
        <f t="shared" si="37"/>
        <v>-0.95630475596303555</v>
      </c>
    </row>
    <row r="440" spans="1:24" x14ac:dyDescent="0.2">
      <c r="A440" s="110" t="s">
        <v>73</v>
      </c>
      <c r="B440" s="136"/>
      <c r="C440" s="56">
        <v>43810</v>
      </c>
      <c r="E440" s="64">
        <v>7.4</v>
      </c>
      <c r="F440" s="64">
        <v>3.8</v>
      </c>
      <c r="G440" s="64">
        <v>5.5</v>
      </c>
      <c r="H440" s="64">
        <v>2.9</v>
      </c>
      <c r="I440" s="59">
        <v>197</v>
      </c>
      <c r="J440" s="57">
        <v>4.5</v>
      </c>
      <c r="K440" s="57">
        <v>0.3</v>
      </c>
      <c r="L440" s="57">
        <v>4.9000000000000004</v>
      </c>
      <c r="O440">
        <v>13</v>
      </c>
      <c r="P440">
        <v>0</v>
      </c>
      <c r="Q440">
        <v>-100</v>
      </c>
      <c r="T440" s="68">
        <f t="shared" si="34"/>
        <v>-1.3156726712523137</v>
      </c>
      <c r="U440" s="68">
        <f t="shared" si="35"/>
        <v>-4.30337140183366</v>
      </c>
      <c r="W440" s="68">
        <f t="shared" si="36"/>
        <v>-0.29237170472273638</v>
      </c>
      <c r="X440" s="68">
        <f t="shared" si="37"/>
        <v>-0.95630475596303555</v>
      </c>
    </row>
    <row r="441" spans="1:24" x14ac:dyDescent="0.2">
      <c r="A441" s="110" t="s">
        <v>74</v>
      </c>
      <c r="B441" s="136"/>
      <c r="C441" s="56">
        <v>43811</v>
      </c>
      <c r="E441" s="64">
        <v>6.2</v>
      </c>
      <c r="F441" s="64">
        <v>2</v>
      </c>
      <c r="G441" s="64">
        <v>4.5</v>
      </c>
      <c r="H441" s="64">
        <v>1.3</v>
      </c>
      <c r="I441" s="59">
        <v>177</v>
      </c>
      <c r="J441" s="57">
        <v>5.6</v>
      </c>
      <c r="K441" s="57">
        <v>5.3</v>
      </c>
      <c r="L441" s="57">
        <v>2</v>
      </c>
      <c r="O441">
        <v>13</v>
      </c>
      <c r="P441">
        <v>0</v>
      </c>
      <c r="Q441">
        <v>-100</v>
      </c>
      <c r="T441" s="68">
        <f t="shared" si="34"/>
        <v>0.29308135496048532</v>
      </c>
      <c r="U441" s="68">
        <f t="shared" si="35"/>
        <v>-5.5923253946256128</v>
      </c>
      <c r="W441" s="68">
        <f t="shared" si="36"/>
        <v>5.2335956242943807E-2</v>
      </c>
      <c r="X441" s="68">
        <f t="shared" si="37"/>
        <v>-0.99862953475457383</v>
      </c>
    </row>
    <row r="442" spans="1:24" x14ac:dyDescent="0.2">
      <c r="A442" s="110" t="s">
        <v>75</v>
      </c>
      <c r="B442" s="136"/>
      <c r="C442" s="56">
        <v>43812</v>
      </c>
      <c r="E442" s="64">
        <v>7</v>
      </c>
      <c r="F442" s="64">
        <v>3.6</v>
      </c>
      <c r="G442" s="64">
        <v>5.0999999999999996</v>
      </c>
      <c r="H442" s="64">
        <v>3.5</v>
      </c>
      <c r="I442" s="59">
        <v>197</v>
      </c>
      <c r="J442" s="57">
        <v>4.5999999999999996</v>
      </c>
      <c r="K442" s="57">
        <v>0</v>
      </c>
      <c r="L442" s="57">
        <v>7.7</v>
      </c>
      <c r="O442">
        <v>13</v>
      </c>
      <c r="P442">
        <v>0</v>
      </c>
      <c r="Q442">
        <v>-100</v>
      </c>
      <c r="T442" s="68">
        <f t="shared" si="34"/>
        <v>-1.3449098417245873</v>
      </c>
      <c r="U442" s="68">
        <f t="shared" si="35"/>
        <v>-4.3990018774299635</v>
      </c>
      <c r="W442" s="68">
        <f t="shared" si="36"/>
        <v>-0.29237170472273638</v>
      </c>
      <c r="X442" s="68">
        <f t="shared" si="37"/>
        <v>-0.95630475596303555</v>
      </c>
    </row>
    <row r="443" spans="1:24" x14ac:dyDescent="0.2">
      <c r="A443" s="110" t="s">
        <v>76</v>
      </c>
      <c r="B443" s="136"/>
      <c r="C443" s="56">
        <v>43813</v>
      </c>
      <c r="E443" s="64">
        <v>7.4</v>
      </c>
      <c r="F443" s="64">
        <v>4.4000000000000004</v>
      </c>
      <c r="G443" s="64">
        <v>5.7</v>
      </c>
      <c r="H443" s="64">
        <v>3.5</v>
      </c>
      <c r="I443" s="59">
        <v>227</v>
      </c>
      <c r="J443" s="57">
        <v>6.3</v>
      </c>
      <c r="K443" s="57">
        <v>0.6</v>
      </c>
      <c r="L443" s="57">
        <v>10.9</v>
      </c>
      <c r="O443">
        <v>13</v>
      </c>
      <c r="P443">
        <v>0</v>
      </c>
      <c r="Q443">
        <v>-100</v>
      </c>
      <c r="T443" s="68">
        <f t="shared" si="34"/>
        <v>-4.607528320200772</v>
      </c>
      <c r="U443" s="68">
        <f t="shared" si="35"/>
        <v>-4.296589668393743</v>
      </c>
      <c r="W443" s="68">
        <f t="shared" si="36"/>
        <v>-0.73135370161917013</v>
      </c>
      <c r="X443" s="68">
        <f t="shared" si="37"/>
        <v>-0.68199836006249892</v>
      </c>
    </row>
    <row r="444" spans="1:24" x14ac:dyDescent="0.2">
      <c r="A444" s="110" t="s">
        <v>77</v>
      </c>
      <c r="B444" s="136"/>
      <c r="C444" s="56">
        <v>43814</v>
      </c>
      <c r="E444" s="64">
        <v>9.6</v>
      </c>
      <c r="F444" s="64">
        <v>4.0999999999999996</v>
      </c>
      <c r="G444" s="64">
        <v>7.3</v>
      </c>
      <c r="H444" s="64">
        <v>2.8</v>
      </c>
      <c r="I444" s="59">
        <v>212</v>
      </c>
      <c r="J444" s="57">
        <v>6.5</v>
      </c>
      <c r="K444" s="57">
        <v>4.4000000000000004</v>
      </c>
      <c r="L444" s="57">
        <v>3</v>
      </c>
      <c r="O444">
        <v>13</v>
      </c>
      <c r="P444">
        <v>0</v>
      </c>
      <c r="Q444">
        <v>-100</v>
      </c>
      <c r="T444" s="68">
        <f t="shared" si="34"/>
        <v>-3.4444752175158313</v>
      </c>
      <c r="U444" s="68">
        <f t="shared" si="35"/>
        <v>-5.5123126250167696</v>
      </c>
      <c r="W444" s="68">
        <f t="shared" si="36"/>
        <v>-0.52991926423320479</v>
      </c>
      <c r="X444" s="68">
        <f t="shared" si="37"/>
        <v>-0.84804809615642607</v>
      </c>
    </row>
    <row r="445" spans="1:24" x14ac:dyDescent="0.2">
      <c r="A445" s="110" t="s">
        <v>71</v>
      </c>
      <c r="B445" s="136"/>
      <c r="C445" s="56">
        <v>43815</v>
      </c>
      <c r="E445" s="64">
        <v>9.1</v>
      </c>
      <c r="F445" s="64">
        <v>4.3</v>
      </c>
      <c r="G445" s="64">
        <v>7.5</v>
      </c>
      <c r="H445" s="64">
        <v>3.1</v>
      </c>
      <c r="I445" s="59">
        <v>166</v>
      </c>
      <c r="J445" s="57">
        <v>2.6</v>
      </c>
      <c r="K445" s="57">
        <v>0</v>
      </c>
      <c r="L445" s="57">
        <v>0.6</v>
      </c>
      <c r="O445">
        <v>13</v>
      </c>
      <c r="P445">
        <v>0</v>
      </c>
      <c r="Q445">
        <v>-100</v>
      </c>
      <c r="T445" s="68">
        <f t="shared" si="34"/>
        <v>0.62899692855913614</v>
      </c>
      <c r="U445" s="68">
        <f t="shared" si="35"/>
        <v>-2.5227688883175907</v>
      </c>
      <c r="W445" s="68">
        <f t="shared" si="36"/>
        <v>0.24192189559966773</v>
      </c>
      <c r="X445" s="68">
        <f t="shared" si="37"/>
        <v>-0.97029572627599647</v>
      </c>
    </row>
    <row r="446" spans="1:24" x14ac:dyDescent="0.2">
      <c r="A446" s="110" t="s">
        <v>72</v>
      </c>
      <c r="B446" s="136"/>
      <c r="C446" s="56">
        <v>43816</v>
      </c>
      <c r="E446" s="64">
        <v>15.9</v>
      </c>
      <c r="F446" s="64">
        <v>4.7</v>
      </c>
      <c r="G446" s="64">
        <v>11.1</v>
      </c>
      <c r="H446" s="64">
        <v>3.4</v>
      </c>
      <c r="I446" s="59">
        <v>196</v>
      </c>
      <c r="J446" s="57">
        <v>4.0999999999999996</v>
      </c>
      <c r="K446" s="57">
        <v>2.6</v>
      </c>
      <c r="L446" s="57">
        <v>1.9</v>
      </c>
      <c r="O446">
        <v>13</v>
      </c>
      <c r="P446">
        <v>0</v>
      </c>
      <c r="Q446">
        <v>-100</v>
      </c>
      <c r="T446" s="68">
        <f t="shared" si="34"/>
        <v>-1.1301131588496958</v>
      </c>
      <c r="U446" s="68">
        <f t="shared" si="35"/>
        <v>-3.9411729533471069</v>
      </c>
      <c r="W446" s="68">
        <f t="shared" si="36"/>
        <v>-0.275637355816999</v>
      </c>
      <c r="X446" s="68">
        <f t="shared" si="37"/>
        <v>-0.96126169593831889</v>
      </c>
    </row>
    <row r="447" spans="1:24" x14ac:dyDescent="0.2">
      <c r="A447" s="110" t="s">
        <v>73</v>
      </c>
      <c r="B447" s="136"/>
      <c r="C447" s="56">
        <v>43817</v>
      </c>
      <c r="E447" s="64">
        <v>9.8000000000000007</v>
      </c>
      <c r="F447" s="64">
        <v>4.2</v>
      </c>
      <c r="G447" s="64">
        <v>6.7</v>
      </c>
      <c r="H447" s="64">
        <v>1.6</v>
      </c>
      <c r="I447" s="59">
        <v>166</v>
      </c>
      <c r="J447" s="57">
        <v>3</v>
      </c>
      <c r="K447" s="57">
        <v>5.4</v>
      </c>
      <c r="L447" s="57">
        <v>0</v>
      </c>
      <c r="O447">
        <v>13</v>
      </c>
      <c r="P447">
        <v>0</v>
      </c>
      <c r="Q447">
        <v>-100</v>
      </c>
      <c r="T447" s="68">
        <f t="shared" si="34"/>
        <v>0.72576568679900322</v>
      </c>
      <c r="U447" s="68">
        <f t="shared" si="35"/>
        <v>-2.9108871788279895</v>
      </c>
      <c r="W447" s="68">
        <f t="shared" si="36"/>
        <v>0.24192189559966773</v>
      </c>
      <c r="X447" s="68">
        <f t="shared" si="37"/>
        <v>-0.97029572627599647</v>
      </c>
    </row>
    <row r="448" spans="1:24" x14ac:dyDescent="0.2">
      <c r="A448" s="110" t="s">
        <v>74</v>
      </c>
      <c r="B448" s="136"/>
      <c r="C448" s="56">
        <v>43818</v>
      </c>
      <c r="E448" s="64">
        <v>15.1</v>
      </c>
      <c r="F448" s="64">
        <v>6.8</v>
      </c>
      <c r="G448" s="64">
        <v>11.3</v>
      </c>
      <c r="H448" s="64">
        <v>5.8</v>
      </c>
      <c r="I448" s="59">
        <v>142</v>
      </c>
      <c r="J448" s="57">
        <v>3.7</v>
      </c>
      <c r="K448" s="57">
        <v>6</v>
      </c>
      <c r="L448" s="57">
        <v>0.1</v>
      </c>
      <c r="O448">
        <v>13</v>
      </c>
      <c r="P448">
        <v>0</v>
      </c>
      <c r="Q448">
        <v>-100</v>
      </c>
      <c r="T448" s="68">
        <f t="shared" si="34"/>
        <v>2.277947458704936</v>
      </c>
      <c r="U448" s="68">
        <f t="shared" si="35"/>
        <v>-2.9156397883448713</v>
      </c>
      <c r="W448" s="68">
        <f t="shared" si="36"/>
        <v>0.6156614753256584</v>
      </c>
      <c r="X448" s="68">
        <f t="shared" si="37"/>
        <v>-0.7880107536067219</v>
      </c>
    </row>
    <row r="449" spans="1:24" x14ac:dyDescent="0.2">
      <c r="A449" s="110" t="s">
        <v>75</v>
      </c>
      <c r="B449" s="136"/>
      <c r="C449" s="56">
        <v>43819</v>
      </c>
      <c r="E449" s="64">
        <v>14.2</v>
      </c>
      <c r="F449" s="64">
        <v>6.9</v>
      </c>
      <c r="G449" s="64">
        <v>11</v>
      </c>
      <c r="H449" s="64">
        <v>5.8</v>
      </c>
      <c r="I449" s="59">
        <v>175</v>
      </c>
      <c r="J449" s="57">
        <v>5.5</v>
      </c>
      <c r="K449" s="57">
        <v>0.5</v>
      </c>
      <c r="L449" s="57">
        <v>1.3</v>
      </c>
      <c r="O449">
        <v>13</v>
      </c>
      <c r="P449">
        <v>0</v>
      </c>
      <c r="Q449">
        <v>-100</v>
      </c>
      <c r="T449" s="68">
        <f t="shared" si="34"/>
        <v>0.47935658511212254</v>
      </c>
      <c r="U449" s="68">
        <f t="shared" si="35"/>
        <v>-5.4790708395046002</v>
      </c>
      <c r="W449" s="68">
        <f t="shared" si="36"/>
        <v>8.7155742747658638E-2</v>
      </c>
      <c r="X449" s="68">
        <f t="shared" si="37"/>
        <v>-0.99619469809174555</v>
      </c>
    </row>
    <row r="450" spans="1:24" x14ac:dyDescent="0.2">
      <c r="A450" s="110" t="s">
        <v>76</v>
      </c>
      <c r="B450" s="136"/>
      <c r="C450" s="56">
        <v>43820</v>
      </c>
      <c r="E450" s="64">
        <v>9.1</v>
      </c>
      <c r="F450" s="64">
        <v>4.9000000000000004</v>
      </c>
      <c r="G450" s="64">
        <v>7.3</v>
      </c>
      <c r="H450" s="64">
        <v>3.5</v>
      </c>
      <c r="I450" s="59">
        <v>167</v>
      </c>
      <c r="J450" s="57">
        <v>4.5999999999999996</v>
      </c>
      <c r="K450" s="57">
        <v>0.5</v>
      </c>
      <c r="L450" s="57">
        <v>1.8</v>
      </c>
      <c r="O450">
        <v>13</v>
      </c>
      <c r="P450">
        <v>0</v>
      </c>
      <c r="Q450">
        <v>-100</v>
      </c>
      <c r="T450" s="68">
        <f t="shared" si="34"/>
        <v>1.0347748499817779</v>
      </c>
      <c r="U450" s="68">
        <f t="shared" si="35"/>
        <v>-4.4821022980120819</v>
      </c>
      <c r="W450" s="68">
        <f t="shared" si="36"/>
        <v>0.22495105434386478</v>
      </c>
      <c r="X450" s="68">
        <f t="shared" si="37"/>
        <v>-0.97437006478523525</v>
      </c>
    </row>
    <row r="451" spans="1:24" x14ac:dyDescent="0.2">
      <c r="A451" s="110" t="s">
        <v>77</v>
      </c>
      <c r="B451" s="136"/>
      <c r="C451" s="56">
        <v>43821</v>
      </c>
      <c r="E451" s="64">
        <v>9.3000000000000007</v>
      </c>
      <c r="F451" s="64">
        <v>6.2</v>
      </c>
      <c r="G451" s="64">
        <v>7.8</v>
      </c>
      <c r="H451" s="64">
        <v>5.5</v>
      </c>
      <c r="I451" s="59">
        <v>216</v>
      </c>
      <c r="J451" s="57">
        <v>4.3</v>
      </c>
      <c r="K451" s="57">
        <v>0</v>
      </c>
      <c r="L451" s="57">
        <v>11.9</v>
      </c>
      <c r="O451">
        <v>13</v>
      </c>
      <c r="P451">
        <v>0</v>
      </c>
      <c r="Q451">
        <v>-100</v>
      </c>
      <c r="T451" s="68">
        <f t="shared" si="34"/>
        <v>-2.5274765848576339</v>
      </c>
      <c r="U451" s="68">
        <f t="shared" si="35"/>
        <v>-3.4787730758122746</v>
      </c>
      <c r="W451" s="68">
        <f t="shared" si="36"/>
        <v>-0.58778525229247303</v>
      </c>
      <c r="X451" s="68">
        <f t="shared" si="37"/>
        <v>-0.80901699437494756</v>
      </c>
    </row>
    <row r="452" spans="1:24" x14ac:dyDescent="0.2">
      <c r="A452" s="110" t="s">
        <v>71</v>
      </c>
      <c r="B452" s="136"/>
      <c r="C452" s="56">
        <v>43822</v>
      </c>
      <c r="E452" s="64">
        <v>8.9</v>
      </c>
      <c r="F452" s="64">
        <v>5.0999999999999996</v>
      </c>
      <c r="G452" s="64">
        <v>7.4</v>
      </c>
      <c r="H452" s="64">
        <v>4.4000000000000004</v>
      </c>
      <c r="I452" s="59">
        <v>232</v>
      </c>
      <c r="J452" s="57">
        <v>5.2</v>
      </c>
      <c r="K452" s="57">
        <v>1.5</v>
      </c>
      <c r="L452" s="57">
        <v>2.7</v>
      </c>
      <c r="O452">
        <v>13</v>
      </c>
      <c r="P452">
        <v>0</v>
      </c>
      <c r="Q452">
        <v>-100</v>
      </c>
      <c r="T452" s="68">
        <f t="shared" si="34"/>
        <v>-4.0976559187549553</v>
      </c>
      <c r="U452" s="68">
        <f t="shared" si="35"/>
        <v>-3.2014396716934219</v>
      </c>
      <c r="W452" s="68">
        <f t="shared" si="36"/>
        <v>-0.78801075360672213</v>
      </c>
      <c r="X452" s="68">
        <f t="shared" si="37"/>
        <v>-0.61566147532565807</v>
      </c>
    </row>
    <row r="453" spans="1:24" x14ac:dyDescent="0.2">
      <c r="A453" s="110" t="s">
        <v>72</v>
      </c>
      <c r="B453" s="136"/>
      <c r="C453" s="56">
        <v>43823</v>
      </c>
      <c r="E453" s="64">
        <v>11.1</v>
      </c>
      <c r="F453" s="64">
        <v>5.9</v>
      </c>
      <c r="G453" s="64">
        <v>8.8000000000000007</v>
      </c>
      <c r="H453" s="64">
        <v>5.2</v>
      </c>
      <c r="I453" s="59">
        <v>231</v>
      </c>
      <c r="J453" s="57">
        <v>6</v>
      </c>
      <c r="K453" s="57">
        <v>0.2</v>
      </c>
      <c r="L453" s="57">
        <v>1.3</v>
      </c>
      <c r="O453">
        <v>13</v>
      </c>
      <c r="P453">
        <v>0</v>
      </c>
      <c r="Q453">
        <v>-100</v>
      </c>
      <c r="T453" s="68">
        <f t="shared" si="34"/>
        <v>-4.6628757687418272</v>
      </c>
      <c r="U453" s="68">
        <f t="shared" si="35"/>
        <v>-3.7759223462990228</v>
      </c>
      <c r="W453" s="68">
        <f t="shared" si="36"/>
        <v>-0.77714596145697112</v>
      </c>
      <c r="X453" s="68">
        <f t="shared" si="37"/>
        <v>-0.62932039104983717</v>
      </c>
    </row>
    <row r="454" spans="1:24" x14ac:dyDescent="0.2">
      <c r="A454" s="110" t="s">
        <v>73</v>
      </c>
      <c r="B454" s="136"/>
      <c r="C454" s="56">
        <v>43824</v>
      </c>
      <c r="E454" s="64">
        <v>9.6999999999999993</v>
      </c>
      <c r="F454" s="64">
        <v>5.5</v>
      </c>
      <c r="G454" s="64">
        <v>7.4</v>
      </c>
      <c r="H454" s="64">
        <v>4.9000000000000004</v>
      </c>
      <c r="I454" s="59">
        <v>275</v>
      </c>
      <c r="J454" s="57">
        <v>3.5</v>
      </c>
      <c r="K454" s="57">
        <v>0.2</v>
      </c>
      <c r="L454" s="57">
        <v>1.9</v>
      </c>
      <c r="O454">
        <v>13</v>
      </c>
      <c r="P454">
        <v>0</v>
      </c>
      <c r="Q454">
        <v>-100</v>
      </c>
      <c r="T454" s="68">
        <f t="shared" si="34"/>
        <v>-3.4866814433211095</v>
      </c>
      <c r="U454" s="68">
        <f t="shared" si="35"/>
        <v>0.3050450996168026</v>
      </c>
      <c r="W454" s="68">
        <f t="shared" si="36"/>
        <v>-0.99619469809174555</v>
      </c>
      <c r="X454" s="68">
        <f t="shared" si="37"/>
        <v>8.7155742747657888E-2</v>
      </c>
    </row>
    <row r="455" spans="1:24" x14ac:dyDescent="0.2">
      <c r="A455" s="110" t="s">
        <v>74</v>
      </c>
      <c r="B455" s="136"/>
      <c r="C455" s="56">
        <v>43825</v>
      </c>
      <c r="E455" s="64">
        <v>6.1</v>
      </c>
      <c r="F455" s="64">
        <v>3.1</v>
      </c>
      <c r="G455" s="64">
        <v>5.3</v>
      </c>
      <c r="H455" s="64">
        <v>1.1000000000000001</v>
      </c>
      <c r="I455" s="59">
        <v>143</v>
      </c>
      <c r="J455" s="57">
        <v>2.2999999999999998</v>
      </c>
      <c r="K455" s="57">
        <v>0</v>
      </c>
      <c r="L455" s="57">
        <v>5.9</v>
      </c>
      <c r="O455">
        <v>13</v>
      </c>
      <c r="P455">
        <v>0</v>
      </c>
      <c r="Q455">
        <v>-100</v>
      </c>
      <c r="T455" s="68">
        <f t="shared" si="34"/>
        <v>1.3841745532497107</v>
      </c>
      <c r="U455" s="68">
        <f t="shared" si="35"/>
        <v>-1.8368616731087737</v>
      </c>
      <c r="W455" s="68">
        <f t="shared" si="36"/>
        <v>0.60181502315204816</v>
      </c>
      <c r="X455" s="68">
        <f t="shared" si="37"/>
        <v>-0.79863551004729294</v>
      </c>
    </row>
    <row r="456" spans="1:24" x14ac:dyDescent="0.2">
      <c r="A456" s="110" t="s">
        <v>75</v>
      </c>
      <c r="B456" s="136"/>
      <c r="C456" s="56">
        <v>43826</v>
      </c>
      <c r="E456" s="64">
        <v>6</v>
      </c>
      <c r="F456" s="64">
        <v>4.0999999999999996</v>
      </c>
      <c r="G456" s="64">
        <v>5.4</v>
      </c>
      <c r="H456" s="64">
        <v>3.6</v>
      </c>
      <c r="I456" s="59">
        <v>74</v>
      </c>
      <c r="J456" s="57">
        <v>2.8</v>
      </c>
      <c r="K456" s="57">
        <v>3.9</v>
      </c>
      <c r="L456" s="57">
        <v>2.7</v>
      </c>
      <c r="O456">
        <v>13</v>
      </c>
      <c r="P456">
        <v>0</v>
      </c>
      <c r="Q456">
        <v>-100</v>
      </c>
      <c r="T456" s="68">
        <f t="shared" si="34"/>
        <v>2.6915327486272926</v>
      </c>
      <c r="U456" s="68">
        <f t="shared" si="35"/>
        <v>0.77178459628759766</v>
      </c>
      <c r="W456" s="68">
        <f t="shared" si="36"/>
        <v>0.96126169593831889</v>
      </c>
      <c r="X456" s="68">
        <f t="shared" si="37"/>
        <v>0.27563735581699916</v>
      </c>
    </row>
    <row r="457" spans="1:24" x14ac:dyDescent="0.2">
      <c r="A457" s="110" t="s">
        <v>76</v>
      </c>
      <c r="B457" s="136"/>
      <c r="C457" s="56">
        <v>43827</v>
      </c>
      <c r="E457" s="64">
        <v>5</v>
      </c>
      <c r="F457" s="64">
        <v>-2.1</v>
      </c>
      <c r="G457" s="64">
        <v>1.1000000000000001</v>
      </c>
      <c r="H457" s="64">
        <v>-4.0999999999999996</v>
      </c>
      <c r="I457" s="59">
        <v>128</v>
      </c>
      <c r="J457" s="57">
        <v>1.7</v>
      </c>
      <c r="K457" s="57">
        <v>6</v>
      </c>
      <c r="L457" s="57">
        <v>0</v>
      </c>
      <c r="O457">
        <v>13</v>
      </c>
      <c r="P457">
        <v>0</v>
      </c>
      <c r="Q457">
        <v>-100</v>
      </c>
      <c r="T457" s="68">
        <f t="shared" si="34"/>
        <v>1.3396182811314274</v>
      </c>
      <c r="U457" s="68">
        <f t="shared" si="35"/>
        <v>-1.0466245080536192</v>
      </c>
      <c r="W457" s="68">
        <f t="shared" si="36"/>
        <v>0.78801075360672201</v>
      </c>
      <c r="X457" s="68">
        <f t="shared" si="37"/>
        <v>-0.61566147532565829</v>
      </c>
    </row>
    <row r="458" spans="1:24" x14ac:dyDescent="0.2">
      <c r="A458" s="110" t="s">
        <v>77</v>
      </c>
      <c r="B458" s="136"/>
      <c r="C458" s="56">
        <v>43828</v>
      </c>
      <c r="E458" s="64">
        <v>4</v>
      </c>
      <c r="F458" s="64">
        <v>-2.5</v>
      </c>
      <c r="G458" s="64">
        <v>0.7</v>
      </c>
      <c r="H458" s="64">
        <v>-4.9000000000000004</v>
      </c>
      <c r="I458" s="59">
        <v>153</v>
      </c>
      <c r="J458" s="57">
        <v>1.9</v>
      </c>
      <c r="K458" s="57">
        <v>2</v>
      </c>
      <c r="L458" s="57">
        <v>0</v>
      </c>
      <c r="O458">
        <v>13</v>
      </c>
      <c r="P458">
        <v>0</v>
      </c>
      <c r="Q458">
        <v>-100</v>
      </c>
      <c r="T458" s="68">
        <f t="shared" si="34"/>
        <v>0.862581949505139</v>
      </c>
      <c r="U458" s="68">
        <f t="shared" si="35"/>
        <v>-1.6929123959578987</v>
      </c>
      <c r="W458" s="68">
        <f t="shared" si="36"/>
        <v>0.45399049973954686</v>
      </c>
      <c r="X458" s="68">
        <f t="shared" si="37"/>
        <v>-0.89100652418836779</v>
      </c>
    </row>
    <row r="459" spans="1:24" x14ac:dyDescent="0.2">
      <c r="A459" s="110" t="s">
        <v>71</v>
      </c>
      <c r="B459" s="136"/>
      <c r="C459" s="56">
        <v>43829</v>
      </c>
      <c r="E459" s="64">
        <v>9.8000000000000007</v>
      </c>
      <c r="F459" s="64">
        <v>-0.1</v>
      </c>
      <c r="G459" s="64">
        <v>4.0999999999999996</v>
      </c>
      <c r="H459" s="64">
        <v>-2.8</v>
      </c>
      <c r="I459" s="59">
        <v>209</v>
      </c>
      <c r="J459" s="57">
        <v>3.5</v>
      </c>
      <c r="K459" s="57">
        <v>6.2</v>
      </c>
      <c r="L459" s="57">
        <v>0</v>
      </c>
      <c r="O459">
        <v>13</v>
      </c>
      <c r="P459">
        <v>0</v>
      </c>
      <c r="Q459">
        <v>-100</v>
      </c>
      <c r="T459" s="68">
        <f t="shared" si="34"/>
        <v>-1.6968336708621794</v>
      </c>
      <c r="U459" s="68">
        <f t="shared" si="35"/>
        <v>-3.0611689749878854</v>
      </c>
      <c r="W459" s="68">
        <f t="shared" si="36"/>
        <v>-0.48480962024633695</v>
      </c>
      <c r="X459" s="68">
        <f t="shared" si="37"/>
        <v>-0.87461970713939585</v>
      </c>
    </row>
    <row r="460" spans="1:24" x14ac:dyDescent="0.2">
      <c r="A460" s="110" t="s">
        <v>72</v>
      </c>
      <c r="B460" s="136"/>
      <c r="C460" s="56">
        <v>43830</v>
      </c>
      <c r="E460" s="64">
        <v>6.2</v>
      </c>
      <c r="F460" s="64">
        <v>0</v>
      </c>
      <c r="G460" s="64">
        <v>3.2</v>
      </c>
      <c r="H460" s="64">
        <v>-2</v>
      </c>
      <c r="I460" s="59">
        <v>122</v>
      </c>
      <c r="J460" s="57">
        <v>2.4</v>
      </c>
      <c r="K460" s="57">
        <v>1.2</v>
      </c>
      <c r="L460" s="57">
        <v>0</v>
      </c>
      <c r="O460">
        <v>13</v>
      </c>
      <c r="P460">
        <v>0</v>
      </c>
      <c r="Q460">
        <v>-100</v>
      </c>
      <c r="T460" s="68">
        <f t="shared" si="34"/>
        <v>2.0353154307754227</v>
      </c>
      <c r="U460" s="68">
        <f t="shared" si="35"/>
        <v>-1.2718062341596914</v>
      </c>
      <c r="W460" s="68">
        <f t="shared" si="36"/>
        <v>0.84804809615642607</v>
      </c>
      <c r="X460" s="68">
        <f t="shared" si="37"/>
        <v>-0.52991926423320479</v>
      </c>
    </row>
    <row r="462" spans="1:24" x14ac:dyDescent="0.2">
      <c r="C462" s="21" t="s">
        <v>83</v>
      </c>
      <c r="E462" s="72"/>
      <c r="F462" s="72"/>
      <c r="G462" s="72"/>
      <c r="H462" s="72"/>
      <c r="I462" s="72"/>
      <c r="J462" s="72"/>
      <c r="K462" s="72">
        <f>SUM(K96:K460)</f>
        <v>1933.5000000000007</v>
      </c>
      <c r="L462" s="72">
        <f>SUM(L96:L460)</f>
        <v>707.5</v>
      </c>
      <c r="O462" s="72" t="s">
        <v>151</v>
      </c>
      <c r="T462" s="71">
        <f>SUM(T96:T460)</f>
        <v>-393.17734003795738</v>
      </c>
      <c r="U462" s="71">
        <f>SUM(U96:U460)</f>
        <v>-459.20223635931848</v>
      </c>
      <c r="V462" s="71"/>
      <c r="W462" s="71">
        <f t="shared" ref="W462:X462" si="38">SUM(W96:W460)</f>
        <v>-79.360427417143612</v>
      </c>
      <c r="X462" s="71">
        <f t="shared" si="38"/>
        <v>-96.61125305118172</v>
      </c>
    </row>
    <row r="463" spans="1:24" x14ac:dyDescent="0.2">
      <c r="C463" s="32" t="s">
        <v>121</v>
      </c>
      <c r="D463" s="72">
        <f>COUNTIF(D186:D368,"&gt;0")</f>
        <v>32</v>
      </c>
      <c r="E463" s="72"/>
      <c r="F463" s="72"/>
      <c r="G463" s="72"/>
      <c r="H463" s="72"/>
      <c r="I463" s="72"/>
      <c r="J463" s="72"/>
      <c r="K463" s="72">
        <f>SUM(K186:K368)</f>
        <v>1355.3000000000009</v>
      </c>
      <c r="L463" s="72">
        <f>SUM(L186:L368)</f>
        <v>257.2</v>
      </c>
      <c r="M463" s="72">
        <f>SUM(M186:M368)</f>
        <v>104</v>
      </c>
      <c r="N463" s="72">
        <f>SUM(N186:N368)</f>
        <v>24</v>
      </c>
      <c r="O463" s="72" t="s">
        <v>152</v>
      </c>
      <c r="T463" s="71">
        <f>SUM(T186:T368)</f>
        <v>-139.50747287262547</v>
      </c>
      <c r="U463" s="71">
        <f>SUM(U186:U368)</f>
        <v>-91.102683702412449</v>
      </c>
      <c r="V463" s="71"/>
      <c r="W463" s="71">
        <f t="shared" ref="W463:X463" si="39">SUM(W186:W368)</f>
        <v>-39.932417574916137</v>
      </c>
      <c r="X463" s="71">
        <f t="shared" si="39"/>
        <v>-18.240774661816786</v>
      </c>
    </row>
    <row r="464" spans="1:24" x14ac:dyDescent="0.2">
      <c r="A464" s="107"/>
      <c r="C464" s="32"/>
      <c r="E464" s="72"/>
      <c r="F464" s="72"/>
      <c r="G464" s="72"/>
      <c r="H464" s="72"/>
      <c r="I464" s="72"/>
      <c r="J464" s="72"/>
      <c r="K464" s="72">
        <f>SUM(K4:K368)</f>
        <v>1987.200000000001</v>
      </c>
      <c r="L464" s="72">
        <f>SUM(L4:L368)</f>
        <v>630.30000000000018</v>
      </c>
      <c r="M464" s="125">
        <f>M463/183</f>
        <v>0.56830601092896171</v>
      </c>
      <c r="N464" s="125">
        <f>N463/D463</f>
        <v>0.75</v>
      </c>
      <c r="O464" s="21" t="s">
        <v>147</v>
      </c>
      <c r="T464" s="71">
        <f>SUM(T4:T368)</f>
        <v>-362.51253043882014</v>
      </c>
      <c r="U464" s="71">
        <f t="shared" ref="U464:X464" si="40">SUM(U4:U368)</f>
        <v>-347.08198081859166</v>
      </c>
      <c r="V464" s="71"/>
      <c r="W464" s="71">
        <f t="shared" si="40"/>
        <v>-76.580161457245751</v>
      </c>
      <c r="X464" s="71">
        <f t="shared" si="40"/>
        <v>-75.586832728110096</v>
      </c>
    </row>
    <row r="466" spans="1:24" x14ac:dyDescent="0.2">
      <c r="C466" s="21" t="s">
        <v>63</v>
      </c>
      <c r="E466" s="69">
        <f>AVERAGE(E96:E460)</f>
        <v>16.19178082191781</v>
      </c>
      <c r="F466" s="69">
        <f t="shared" ref="F466:L466" si="41">AVERAGE(F96:F460)</f>
        <v>6.4791780821917833</v>
      </c>
      <c r="G466" s="69">
        <f t="shared" si="41"/>
        <v>11.488219178082201</v>
      </c>
      <c r="H466" s="69">
        <f t="shared" si="41"/>
        <v>4.3668493150684951</v>
      </c>
      <c r="I466" s="69"/>
      <c r="J466" s="69">
        <f t="shared" si="41"/>
        <v>3.6734246575342446</v>
      </c>
      <c r="K466" s="69">
        <f t="shared" ref="K466" si="42">AVERAGE(K96:K460)</f>
        <v>5.2972602739726042</v>
      </c>
      <c r="L466" s="69">
        <f t="shared" si="41"/>
        <v>1.9383561643835616</v>
      </c>
      <c r="O466" s="72" t="s">
        <v>151</v>
      </c>
      <c r="T466" s="71">
        <f>AVERAGE(T96:T460)</f>
        <v>-1.0771981918848148</v>
      </c>
      <c r="U466" s="71">
        <f>AVERAGE(U96:U460)</f>
        <v>-1.2580883187926533</v>
      </c>
      <c r="W466" s="71">
        <f>AVERAGE(W96:W460)</f>
        <v>-0.21742582854011949</v>
      </c>
      <c r="X466" s="71">
        <f>AVERAGE(X96:X460)</f>
        <v>-0.26468836452378552</v>
      </c>
    </row>
    <row r="467" spans="1:24" x14ac:dyDescent="0.2">
      <c r="C467" s="32" t="s">
        <v>121</v>
      </c>
      <c r="E467" s="69">
        <f>AVERAGE(E186:E368)</f>
        <v>21.836612021857928</v>
      </c>
      <c r="F467" s="69">
        <f t="shared" ref="F467:L467" si="43">AVERAGE(F186:F368)</f>
        <v>9.5639344262295101</v>
      </c>
      <c r="G467" s="69">
        <f t="shared" si="43"/>
        <v>15.98743169398908</v>
      </c>
      <c r="H467" s="69">
        <f t="shared" si="43"/>
        <v>6.9262295081967205</v>
      </c>
      <c r="I467" s="69"/>
      <c r="J467" s="69">
        <f t="shared" si="43"/>
        <v>3.3437158469945341</v>
      </c>
      <c r="K467" s="69">
        <f t="shared" ref="K467" si="44">AVERAGE(K186:K368)</f>
        <v>7.4060109289617531</v>
      </c>
      <c r="L467" s="69">
        <f t="shared" si="43"/>
        <v>1.4054644808743169</v>
      </c>
      <c r="O467" s="72" t="s">
        <v>152</v>
      </c>
      <c r="T467" s="71">
        <f>AVERAGE(T186:T368)</f>
        <v>-0.76233591733675121</v>
      </c>
      <c r="U467" s="71">
        <f>AVERAGE(U186:U368)</f>
        <v>-0.49782887269077841</v>
      </c>
      <c r="W467" s="71">
        <f>AVERAGE(W186:W368)</f>
        <v>-0.21820993210336687</v>
      </c>
      <c r="X467" s="71">
        <f>AVERAGE(X186:X368)</f>
        <v>-9.9676364272222873E-2</v>
      </c>
    </row>
    <row r="468" spans="1:24" x14ac:dyDescent="0.2">
      <c r="E468" s="69">
        <f>AVERAGE(E4:E368)</f>
        <v>16.432602739726029</v>
      </c>
      <c r="F468" s="69">
        <f t="shared" ref="F468:L468" si="45">AVERAGE(F4:F368)</f>
        <v>6.2917808219178095</v>
      </c>
      <c r="G468" s="69">
        <f t="shared" si="45"/>
        <v>11.553424657534254</v>
      </c>
      <c r="H468" s="69">
        <f t="shared" si="45"/>
        <v>4.0123287671232877</v>
      </c>
      <c r="I468" s="69"/>
      <c r="J468" s="69">
        <f t="shared" si="45"/>
        <v>3.6117808219178045</v>
      </c>
      <c r="K468" s="69">
        <f t="shared" si="45"/>
        <v>5.4443835616438383</v>
      </c>
      <c r="L468" s="69">
        <f t="shared" si="45"/>
        <v>1.7268493150684936</v>
      </c>
      <c r="O468" s="21" t="s">
        <v>147</v>
      </c>
      <c r="T468" s="71">
        <f>AVERAGE(T4:T368)</f>
        <v>-0.99318501490087707</v>
      </c>
      <c r="U468" s="71">
        <f t="shared" ref="U468:X468" si="46">AVERAGE(U4:U368)</f>
        <v>-0.95090953648929222</v>
      </c>
      <c r="V468" s="71"/>
      <c r="W468" s="71">
        <f>AVERAGE(W4:W368)</f>
        <v>-0.20980866152670069</v>
      </c>
      <c r="X468" s="71">
        <f t="shared" si="46"/>
        <v>-0.20708721295372629</v>
      </c>
    </row>
    <row r="469" spans="1:24" x14ac:dyDescent="0.2">
      <c r="A469" s="107"/>
    </row>
    <row r="470" spans="1:24" x14ac:dyDescent="0.2">
      <c r="R470" s="71"/>
    </row>
    <row r="471" spans="1:24" x14ac:dyDescent="0.2">
      <c r="T471" s="72" t="s">
        <v>152</v>
      </c>
    </row>
    <row r="472" spans="1:24" x14ac:dyDescent="0.2">
      <c r="T472" s="71">
        <f>-T473</f>
        <v>-0.76233591733675121</v>
      </c>
      <c r="U472" s="71">
        <f>-U473</f>
        <v>-0.49782887269077841</v>
      </c>
      <c r="W472" s="71">
        <f>-W473</f>
        <v>-0.80157774510738122</v>
      </c>
      <c r="X472" s="71">
        <f>-X473</f>
        <v>-0.36615361429094895</v>
      </c>
    </row>
    <row r="473" spans="1:24" x14ac:dyDescent="0.2">
      <c r="T473" s="71">
        <f>-T467</f>
        <v>0.76233591733675121</v>
      </c>
      <c r="U473" s="71">
        <f>-U467</f>
        <v>0.49782887269077841</v>
      </c>
      <c r="W473" s="71">
        <f>-W467*J466</f>
        <v>0.80157774510738122</v>
      </c>
      <c r="X473" s="71">
        <f>-X467*J466</f>
        <v>0.36615361429094895</v>
      </c>
    </row>
    <row r="475" spans="1:24" x14ac:dyDescent="0.2">
      <c r="T475" s="21" t="s">
        <v>147</v>
      </c>
    </row>
    <row r="476" spans="1:24" x14ac:dyDescent="0.2">
      <c r="T476" s="71">
        <f>-T477</f>
        <v>-0.99318501490087707</v>
      </c>
      <c r="U476" s="71">
        <f>-U477</f>
        <v>-0.95090953648929222</v>
      </c>
      <c r="W476" s="71">
        <f>-W477</f>
        <v>-0.75778289997438142</v>
      </c>
      <c r="X476" s="71">
        <f>-X477</f>
        <v>-0.7479536242106769</v>
      </c>
    </row>
    <row r="477" spans="1:24" x14ac:dyDescent="0.2">
      <c r="T477" s="71">
        <f>-KNMI!T468</f>
        <v>0.99318501490087707</v>
      </c>
      <c r="U477" s="71">
        <f>-U468</f>
        <v>0.95090953648929222</v>
      </c>
      <c r="W477" s="71">
        <f>-KNMI!W468*J468</f>
        <v>0.75778289997438142</v>
      </c>
      <c r="X477" s="71">
        <f>-X468*J468</f>
        <v>0.7479536242106769</v>
      </c>
    </row>
    <row r="479" spans="1:24" x14ac:dyDescent="0.2">
      <c r="T479" s="72" t="s">
        <v>151</v>
      </c>
    </row>
    <row r="480" spans="1:24" x14ac:dyDescent="0.2">
      <c r="T480" s="71">
        <f>-T481</f>
        <v>-1.0771981918848148</v>
      </c>
      <c r="U480" s="71">
        <f>-U481</f>
        <v>-1.2580883187926533</v>
      </c>
      <c r="W480" s="71">
        <f>-W481</f>
        <v>-0.72701018843551402</v>
      </c>
      <c r="X480" s="71">
        <f>-X481</f>
        <v>-0.88504267897324751</v>
      </c>
    </row>
    <row r="481" spans="3:24" x14ac:dyDescent="0.2">
      <c r="T481" s="71">
        <f>-KNMI!T466</f>
        <v>1.0771981918848148</v>
      </c>
      <c r="U481" s="71">
        <f>-U466</f>
        <v>1.2580883187926533</v>
      </c>
      <c r="W481" s="71">
        <f>-KNMI!W466*J467</f>
        <v>0.72701018843551402</v>
      </c>
      <c r="X481" s="71">
        <f>-X466*J467</f>
        <v>0.88504267897324751</v>
      </c>
    </row>
    <row r="482" spans="3:24" x14ac:dyDescent="0.2">
      <c r="C482" t="s">
        <v>118</v>
      </c>
      <c r="H482" t="s">
        <v>118</v>
      </c>
      <c r="L482" t="s">
        <v>153</v>
      </c>
      <c r="P482" t="s">
        <v>153</v>
      </c>
    </row>
    <row r="483" spans="3:24" x14ac:dyDescent="0.2">
      <c r="C483" t="s">
        <v>119</v>
      </c>
      <c r="H483" s="55" t="s">
        <v>135</v>
      </c>
      <c r="L483" t="s">
        <v>119</v>
      </c>
      <c r="P483" t="s">
        <v>135</v>
      </c>
    </row>
    <row r="496" spans="3:24" x14ac:dyDescent="0.2">
      <c r="L496" t="s">
        <v>120</v>
      </c>
      <c r="P496" t="s">
        <v>120</v>
      </c>
    </row>
    <row r="497" spans="12:16" x14ac:dyDescent="0.2">
      <c r="L497" t="s">
        <v>119</v>
      </c>
      <c r="P497" s="55" t="s">
        <v>135</v>
      </c>
    </row>
  </sheetData>
  <mergeCells count="4">
    <mergeCell ref="E2:H2"/>
    <mergeCell ref="I2:J2"/>
    <mergeCell ref="T2:U2"/>
    <mergeCell ref="W2:X2"/>
  </mergeCells>
  <conditionalFormatting sqref="H252:H292 E96:H185 E293:H460 E187:G292 H187:H250">
    <cfRule type="cellIs" dxfId="27" priority="36" operator="lessThan">
      <formula>13</formula>
    </cfRule>
  </conditionalFormatting>
  <conditionalFormatting sqref="G97:G185 G252:G292 G187:G250">
    <cfRule type="cellIs" dxfId="26" priority="35" operator="lessThanOrEqual">
      <formula>13</formula>
    </cfRule>
  </conditionalFormatting>
  <conditionalFormatting sqref="J96">
    <cfRule type="cellIs" dxfId="25" priority="34" operator="greaterThan">
      <formula>8.9</formula>
    </cfRule>
  </conditionalFormatting>
  <conditionalFormatting sqref="J97:J185 J252:J460 J187:J250">
    <cfRule type="cellIs" dxfId="24" priority="33" operator="greaterThan">
      <formula>8.9</formula>
    </cfRule>
  </conditionalFormatting>
  <conditionalFormatting sqref="E96">
    <cfRule type="cellIs" dxfId="23" priority="32" operator="lessThanOrEqual">
      <formula>13</formula>
    </cfRule>
  </conditionalFormatting>
  <conditionalFormatting sqref="E97:E185 E252:E460 E187:E250">
    <cfRule type="cellIs" dxfId="22" priority="31" operator="lessThanOrEqual">
      <formula>13</formula>
    </cfRule>
  </conditionalFormatting>
  <conditionalFormatting sqref="F96:F185 F252:F292 H252:H292 H96:H185 F293:H460 H187:H250 F187:F250">
    <cfRule type="cellIs" dxfId="21" priority="30" operator="lessThanOrEqual">
      <formula>13</formula>
    </cfRule>
  </conditionalFormatting>
  <conditionalFormatting sqref="L96">
    <cfRule type="cellIs" dxfId="20" priority="29" operator="greaterThan">
      <formula>0</formula>
    </cfRule>
  </conditionalFormatting>
  <conditionalFormatting sqref="L97:L185 L252:L460 L187:L250">
    <cfRule type="cellIs" dxfId="19" priority="28" operator="greaterThan">
      <formula>0</formula>
    </cfRule>
  </conditionalFormatting>
  <conditionalFormatting sqref="H251">
    <cfRule type="cellIs" dxfId="18" priority="25" operator="lessThan">
      <formula>13</formula>
    </cfRule>
  </conditionalFormatting>
  <conditionalFormatting sqref="G251">
    <cfRule type="cellIs" dxfId="17" priority="24" operator="lessThanOrEqual">
      <formula>13</formula>
    </cfRule>
  </conditionalFormatting>
  <conditionalFormatting sqref="J251">
    <cfRule type="cellIs" dxfId="16" priority="23" operator="greaterThan">
      <formula>8.9</formula>
    </cfRule>
  </conditionalFormatting>
  <conditionalFormatting sqref="E251">
    <cfRule type="cellIs" dxfId="15" priority="22" operator="lessThanOrEqual">
      <formula>13</formula>
    </cfRule>
  </conditionalFormatting>
  <conditionalFormatting sqref="F251 H251">
    <cfRule type="cellIs" dxfId="14" priority="21" operator="lessThanOrEqual">
      <formula>13</formula>
    </cfRule>
  </conditionalFormatting>
  <conditionalFormatting sqref="L251">
    <cfRule type="cellIs" dxfId="13" priority="20" operator="greaterThan">
      <formula>0</formula>
    </cfRule>
  </conditionalFormatting>
  <conditionalFormatting sqref="E186:H186">
    <cfRule type="cellIs" dxfId="12" priority="19" operator="lessThan">
      <formula>13</formula>
    </cfRule>
  </conditionalFormatting>
  <conditionalFormatting sqref="G186">
    <cfRule type="cellIs" dxfId="11" priority="18" operator="lessThanOrEqual">
      <formula>13</formula>
    </cfRule>
  </conditionalFormatting>
  <conditionalFormatting sqref="J186">
    <cfRule type="cellIs" dxfId="10" priority="17" operator="greaterThan">
      <formula>8.9</formula>
    </cfRule>
  </conditionalFormatting>
  <conditionalFormatting sqref="E186">
    <cfRule type="cellIs" dxfId="9" priority="16" operator="lessThanOrEqual">
      <formula>13</formula>
    </cfRule>
  </conditionalFormatting>
  <conditionalFormatting sqref="H186 F186">
    <cfRule type="cellIs" dxfId="8" priority="15" operator="lessThanOrEqual">
      <formula>13</formula>
    </cfRule>
  </conditionalFormatting>
  <conditionalFormatting sqref="L186">
    <cfRule type="cellIs" dxfId="7" priority="14" operator="greaterThan">
      <formula>0</formula>
    </cfRule>
  </conditionalFormatting>
  <conditionalFormatting sqref="E4:H460">
    <cfRule type="cellIs" dxfId="6" priority="8" operator="lessThan">
      <formula>13</formula>
    </cfRule>
  </conditionalFormatting>
  <conditionalFormatting sqref="J4:J95">
    <cfRule type="cellIs" dxfId="5" priority="7" operator="greaterThan">
      <formula>8.9</formula>
    </cfRule>
  </conditionalFormatting>
  <conditionalFormatting sqref="E4:H460">
    <cfRule type="cellIs" dxfId="4" priority="6" operator="lessThanOrEqual">
      <formula>13</formula>
    </cfRule>
  </conditionalFormatting>
  <conditionalFormatting sqref="F4:H460">
    <cfRule type="cellIs" dxfId="3" priority="5" operator="lessThanOrEqual">
      <formula>13</formula>
    </cfRule>
  </conditionalFormatting>
  <conditionalFormatting sqref="L4:L95">
    <cfRule type="cellIs" dxfId="2" priority="4" operator="greaterThan">
      <formula>0</formula>
    </cfRule>
  </conditionalFormatting>
  <conditionalFormatting sqref="E4:H460">
    <cfRule type="cellIs" dxfId="1" priority="3" operator="lessThan">
      <formula>0</formula>
    </cfRule>
  </conditionalFormatting>
  <conditionalFormatting sqref="D186:D368">
    <cfRule type="cellIs" dxfId="0" priority="2" operator="equal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vjtj</vt:lpstr>
      <vt:lpstr>data</vt:lpstr>
      <vt:lpstr>contr</vt:lpstr>
      <vt:lpstr>KNMI</vt:lpstr>
      <vt:lpstr>karakt tel</vt:lpstr>
      <vt:lpstr>karakt 10-9</vt:lpstr>
      <vt:lpstr>karakt jaar</vt:lpstr>
      <vt:lpstr>weer regen</vt:lpstr>
      <vt:lpstr>weer zon</vt:lpstr>
      <vt:lpstr>2019</vt:lpstr>
      <vt:lpstr>soort</vt:lpstr>
      <vt:lpstr>tel1</vt:lpstr>
      <vt:lpstr>tel2</vt:lpstr>
      <vt:lpstr>vgl vj</vt:lpstr>
      <vt:lpstr>vgl vj norm</vt:lpstr>
      <vt:lpstr>land</vt:lpstr>
      <vt:lpstr>wit</vt:lpstr>
      <vt:lpstr>witjes vjtj</vt:lpstr>
      <vt:lpstr>groot</vt:lpstr>
      <vt:lpstr>groot vjtj</vt:lpstr>
      <vt:lpstr>zeldzaam</vt:lpstr>
      <vt:lpstr>zeldz vjtj</vt:lpstr>
      <vt:lpstr>dikkop</vt:lpstr>
      <vt:lpstr>dikkop vjtj</vt:lpstr>
      <vt:lpstr>blauw</vt:lpstr>
      <vt:lpstr>blauw vjtj</vt:lpstr>
      <vt:lpstr>zandoog</vt:lpstr>
      <vt:lpstr>zand vjtj</vt:lpstr>
      <vt:lpstr>nacht</vt:lpstr>
      <vt:lpstr>nacht vjtj</vt:lpstr>
      <vt:lpstr>frequentie</vt:lpstr>
      <vt:lpstr>contr!_GoBack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Koopmans</dc:creator>
  <cp:lastModifiedBy>Kooperikken</cp:lastModifiedBy>
  <dcterms:created xsi:type="dcterms:W3CDTF">2014-04-18T15:48:47Z</dcterms:created>
  <dcterms:modified xsi:type="dcterms:W3CDTF">2020-04-13T20:08:44Z</dcterms:modified>
</cp:coreProperties>
</file>